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120" yWindow="540" windowWidth="14055" windowHeight="11700" activeTab="2"/>
  </bookViews>
  <sheets>
    <sheet name="доходы" sheetId="2" r:id="rId1"/>
    <sheet name="расходы" sheetId="3" r:id="rId2"/>
    <sheet name="источники" sheetId="4" r:id="rId3"/>
  </sheets>
  <definedNames>
    <definedName name="_xlnm.Print_Titles" localSheetId="0">доходы!#REF!</definedName>
  </definedNames>
  <calcPr calcId="124519"/>
</workbook>
</file>

<file path=xl/calcChain.xml><?xml version="1.0" encoding="utf-8"?>
<calcChain xmlns="http://schemas.openxmlformats.org/spreadsheetml/2006/main">
  <c r="E89" i="2"/>
  <c r="D94"/>
  <c r="D89" s="1"/>
  <c r="D88" s="1"/>
  <c r="G87"/>
  <c r="E86"/>
  <c r="E85" s="1"/>
  <c r="C86"/>
  <c r="C85" s="1"/>
  <c r="G84"/>
  <c r="D83"/>
  <c r="C83"/>
  <c r="G83" s="1"/>
  <c r="G81"/>
  <c r="F81"/>
  <c r="G80"/>
  <c r="F80"/>
  <c r="G79"/>
  <c r="G78"/>
  <c r="E77"/>
  <c r="F77" s="1"/>
  <c r="D77"/>
  <c r="C77"/>
  <c r="G75"/>
  <c r="E74"/>
  <c r="D74"/>
  <c r="C74"/>
  <c r="G73"/>
  <c r="G72"/>
  <c r="F72"/>
  <c r="G71"/>
  <c r="F71"/>
  <c r="G70"/>
  <c r="F70"/>
  <c r="G69"/>
  <c r="F69"/>
  <c r="F68"/>
  <c r="G64"/>
  <c r="F64"/>
  <c r="G63"/>
  <c r="F63"/>
  <c r="G62"/>
  <c r="F62"/>
  <c r="G61"/>
  <c r="F61"/>
  <c r="E60"/>
  <c r="D60"/>
  <c r="C60"/>
  <c r="G58"/>
  <c r="G57"/>
  <c r="F57"/>
  <c r="E56"/>
  <c r="D56"/>
  <c r="C56"/>
  <c r="G55"/>
  <c r="F55"/>
  <c r="E54"/>
  <c r="D54"/>
  <c r="F54" s="1"/>
  <c r="C54"/>
  <c r="G52"/>
  <c r="F52"/>
  <c r="E51"/>
  <c r="E50" s="1"/>
  <c r="D51"/>
  <c r="C51"/>
  <c r="C50" s="1"/>
  <c r="G49"/>
  <c r="F49"/>
  <c r="G48"/>
  <c r="F48"/>
  <c r="G47"/>
  <c r="F47"/>
  <c r="E46"/>
  <c r="E45" s="1"/>
  <c r="D46"/>
  <c r="C46"/>
  <c r="G44"/>
  <c r="F44"/>
  <c r="E43"/>
  <c r="D43"/>
  <c r="F43" s="1"/>
  <c r="C43"/>
  <c r="G42"/>
  <c r="F42"/>
  <c r="G41"/>
  <c r="F41"/>
  <c r="G40"/>
  <c r="F40"/>
  <c r="G39"/>
  <c r="F39"/>
  <c r="E38"/>
  <c r="D38"/>
  <c r="C38"/>
  <c r="G36"/>
  <c r="F36"/>
  <c r="E35"/>
  <c r="D35"/>
  <c r="D34" s="1"/>
  <c r="C35"/>
  <c r="C34" s="1"/>
  <c r="E32"/>
  <c r="G31"/>
  <c r="F31"/>
  <c r="F30"/>
  <c r="E30"/>
  <c r="D30"/>
  <c r="C30"/>
  <c r="G29"/>
  <c r="E28"/>
  <c r="G28" s="1"/>
  <c r="C28"/>
  <c r="G27"/>
  <c r="E26"/>
  <c r="G26" s="1"/>
  <c r="C26"/>
  <c r="G25"/>
  <c r="F25"/>
  <c r="G24"/>
  <c r="F24"/>
  <c r="E23"/>
  <c r="D23"/>
  <c r="D22" s="1"/>
  <c r="C23"/>
  <c r="G23" s="1"/>
  <c r="G21"/>
  <c r="F21"/>
  <c r="G20"/>
  <c r="F20"/>
  <c r="G19"/>
  <c r="F19"/>
  <c r="G18"/>
  <c r="F18"/>
  <c r="E17"/>
  <c r="F17" s="1"/>
  <c r="D17"/>
  <c r="D16" s="1"/>
  <c r="C17"/>
  <c r="C16" s="1"/>
  <c r="G13"/>
  <c r="F13"/>
  <c r="G12"/>
  <c r="F12"/>
  <c r="G11"/>
  <c r="G10"/>
  <c r="F10"/>
  <c r="G9"/>
  <c r="F9"/>
  <c r="G8"/>
  <c r="F8"/>
  <c r="G7"/>
  <c r="F7"/>
  <c r="E6"/>
  <c r="E5" s="1"/>
  <c r="D6"/>
  <c r="C6"/>
  <c r="C5" s="1"/>
  <c r="F38" l="1"/>
  <c r="F51"/>
  <c r="G85"/>
  <c r="G30"/>
  <c r="F56"/>
  <c r="F35"/>
  <c r="G43"/>
  <c r="E59"/>
  <c r="G6"/>
  <c r="F46"/>
  <c r="G86"/>
  <c r="D37"/>
  <c r="G46"/>
  <c r="F23"/>
  <c r="C37"/>
  <c r="C53"/>
  <c r="E53"/>
  <c r="F53" s="1"/>
  <c r="F6"/>
  <c r="C59"/>
  <c r="G59" s="1"/>
  <c r="F60"/>
  <c r="F74"/>
  <c r="E22"/>
  <c r="F22" s="1"/>
  <c r="G54"/>
  <c r="G77"/>
  <c r="C22"/>
  <c r="C4" s="1"/>
  <c r="E37"/>
  <c r="D45"/>
  <c r="F45" s="1"/>
  <c r="D50"/>
  <c r="F50" s="1"/>
  <c r="G51"/>
  <c r="D59"/>
  <c r="F59" s="1"/>
  <c r="G60"/>
  <c r="G5"/>
  <c r="G38"/>
  <c r="C45"/>
  <c r="G45" s="1"/>
  <c r="G74"/>
  <c r="E16"/>
  <c r="D5"/>
  <c r="E34"/>
  <c r="D53"/>
  <c r="G17"/>
  <c r="G35"/>
  <c r="G50"/>
  <c r="G56"/>
  <c r="G22" l="1"/>
  <c r="G53"/>
  <c r="D4"/>
  <c r="D126" s="1"/>
  <c r="F34"/>
  <c r="G34"/>
  <c r="G37"/>
  <c r="F37"/>
  <c r="G16"/>
  <c r="F16"/>
  <c r="E4"/>
  <c r="F5"/>
  <c r="G4" l="1"/>
  <c r="F4"/>
  <c r="C9" i="4" l="1"/>
  <c r="E9"/>
  <c r="D9"/>
  <c r="G8"/>
  <c r="G7"/>
  <c r="F7"/>
  <c r="G6"/>
  <c r="F6"/>
  <c r="G16" i="3"/>
  <c r="G20"/>
  <c r="F5"/>
  <c r="G5"/>
  <c r="F6"/>
  <c r="G6"/>
  <c r="F7"/>
  <c r="G7"/>
  <c r="F8"/>
  <c r="F9"/>
  <c r="G9"/>
  <c r="F10"/>
  <c r="F11"/>
  <c r="F12"/>
  <c r="G12"/>
  <c r="F13"/>
  <c r="G13"/>
  <c r="F14"/>
  <c r="G14"/>
  <c r="F15"/>
  <c r="G15"/>
  <c r="F16"/>
  <c r="F17"/>
  <c r="G17"/>
  <c r="F18"/>
  <c r="G18"/>
  <c r="F19"/>
  <c r="G19"/>
  <c r="F20"/>
  <c r="F21"/>
  <c r="G21"/>
  <c r="F22"/>
  <c r="G22"/>
  <c r="F23"/>
  <c r="G23"/>
  <c r="F24"/>
  <c r="G24"/>
  <c r="F25"/>
  <c r="G25"/>
  <c r="F26"/>
  <c r="G26"/>
  <c r="F27"/>
  <c r="G27"/>
  <c r="F28"/>
  <c r="G28"/>
  <c r="F29"/>
  <c r="G29"/>
  <c r="F30"/>
  <c r="G30"/>
  <c r="F31"/>
  <c r="G31"/>
  <c r="F32"/>
  <c r="G32"/>
  <c r="F33"/>
  <c r="G33"/>
  <c r="F34"/>
  <c r="G34"/>
  <c r="F35"/>
  <c r="G35"/>
  <c r="F36"/>
  <c r="G36"/>
  <c r="F37"/>
  <c r="G37"/>
  <c r="F38"/>
  <c r="G38"/>
  <c r="F39"/>
  <c r="F40"/>
  <c r="F41"/>
  <c r="G41"/>
  <c r="F42"/>
  <c r="G42"/>
  <c r="F43"/>
  <c r="G43"/>
  <c r="F4"/>
  <c r="G4"/>
  <c r="E43"/>
  <c r="F89" i="2"/>
  <c r="F90"/>
  <c r="G90"/>
  <c r="F91"/>
  <c r="G91"/>
  <c r="F92"/>
  <c r="G92"/>
  <c r="F93"/>
  <c r="G93"/>
  <c r="F94"/>
  <c r="G94"/>
  <c r="F95"/>
  <c r="G95"/>
  <c r="G96"/>
  <c r="F97"/>
  <c r="G97"/>
  <c r="G98"/>
  <c r="F99"/>
  <c r="F100"/>
  <c r="G100"/>
  <c r="F101"/>
  <c r="G101"/>
  <c r="F102"/>
  <c r="G102"/>
  <c r="F103"/>
  <c r="G103"/>
  <c r="F104"/>
  <c r="G104"/>
  <c r="F105"/>
  <c r="G105"/>
  <c r="F106"/>
  <c r="F107"/>
  <c r="F108"/>
  <c r="G108"/>
  <c r="F109"/>
  <c r="G109"/>
  <c r="F110"/>
  <c r="G110"/>
  <c r="F111"/>
  <c r="F112"/>
  <c r="G112"/>
  <c r="F113"/>
  <c r="G113"/>
  <c r="F114"/>
  <c r="G114"/>
  <c r="F115"/>
  <c r="G115"/>
  <c r="F116"/>
  <c r="G116"/>
  <c r="G119"/>
  <c r="G120"/>
  <c r="G121"/>
  <c r="G122"/>
  <c r="G123"/>
  <c r="G124"/>
  <c r="G125"/>
  <c r="C89"/>
  <c r="G89" s="1"/>
  <c r="C118"/>
  <c r="G118" s="1"/>
  <c r="F88" l="1"/>
  <c r="E126"/>
  <c r="G88"/>
  <c r="C88"/>
  <c r="C126" s="1"/>
  <c r="F9" i="4"/>
  <c r="G9"/>
  <c r="G126" i="2" l="1"/>
  <c r="F126"/>
</calcChain>
</file>

<file path=xl/sharedStrings.xml><?xml version="1.0" encoding="utf-8"?>
<sst xmlns="http://schemas.openxmlformats.org/spreadsheetml/2006/main" count="355" uniqueCount="345">
  <si>
    <t>Единица измерения: тыс.руб.</t>
  </si>
  <si>
    <t>Код БК (с учетом группировки)</t>
  </si>
  <si>
    <t>Наименование БК (с учетом группировки)</t>
  </si>
  <si>
    <t>План (доходы)</t>
  </si>
  <si>
    <t>00010000000000000000</t>
  </si>
  <si>
    <t>НАЛОГОВЫЕ И НЕНАЛОГОВЫЕ ДОХОДЫ</t>
  </si>
  <si>
    <t>00010100000000000000</t>
  </si>
  <si>
    <t>НАЛОГИ НА ПРИБЫЛЬ, ДОХОДЫ</t>
  </si>
  <si>
    <t>00010102000010000110</t>
  </si>
  <si>
    <t>Налог на доходы физических лиц</t>
  </si>
  <si>
    <t>00010102010010000110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</si>
  <si>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года), а также налог на доходы физических лиц в отношении доходов от долевого участия в организации, полученных физическим лицом, не являющимся налоговым резидентом Российской Федерации, в виде дивидендов</t>
  </si>
  <si>
    <t>00010102020010000110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</si>
  <si>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</t>
  </si>
  <si>
    <t>00010102030010000110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</si>
  <si>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</t>
  </si>
  <si>
    <t>00010102040010000110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</si>
  <si>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</si>
  <si>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00010102080010000110</t>
  </si>
  <si>
    <t>00010102130010000110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</si>
  <si>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</t>
  </si>
  <si>
    <t>00010102140010000110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</si>
  <si>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превышающей 650 тысяч рублей за налоговые периоды до 1 января 2025 года, а также в части суммы налога, превышающей 312 тысяч рублей за налоговые периоды после 1 января 2025 года)</t>
  </si>
  <si>
    <t>00010102150010000110</t>
  </si>
  <si>
    <t>Налог на доходы физических лиц в части суммы налога, превышающей 702 тысячи рублей, относящейся к части налоговой базы, превышающей 5 миллионов рублей и составляющей не более 20 миллионов рублей (за исключением налога на доходы физических лиц в отношении доходов, указанных в абзаце тридцать девятом статьи 50 Бюджетного кодекса Российской Федерации, налога на доходы физических лиц в части суммы налога, превышающей 312 тысяч рублей, относящейся к сумме налоговых баз, указанных в пункте 6 статьи 210 Налогового кодекса Российской Федерации, превышающей 2,4 миллиона рублей (за исключением налога на доходы физических лиц в отношении доходов, указанных в абзацах тридцать пятом и тридцать шестом статьи 50 Бюджетного кодекса Российской Федерации), а также налога на доходы физических лиц в отношении доходов физических лиц, не являющихся налоговыми резидентами Российской Федерации, указанных в абзаце девятом пункта 3 статьи 224 Налогового кодекса Российской Федерации, в части суммы налога, превыш</t>
  </si>
  <si>
    <t>00010102210010000110</t>
  </si>
  <si>
    <t>Налог на доходы физических лиц в части суммы налога, относящейся к налоговой базе, указанной в пункте 6.2 статьи 210 Налогового кодекса Российской Федерации, не превышающей 5 миллионов рублей</t>
  </si>
  <si>
    <t>00010300000000000000</t>
  </si>
  <si>
    <t>НАЛОГИ НА ТОВАРЫ (РАБОТЫ, УСЛУГИ), РЕАЛИЗУЕМЫЕ НА ТЕРРИТОРИИ РОССИЙСКОЙ ФЕДЕРАЦИИ</t>
  </si>
  <si>
    <t>00010302000010000110</t>
  </si>
  <si>
    <t>Акцизы по подакцизным товарам (продукции), производимым на территории Российской Федерации</t>
  </si>
  <si>
    <t>00010500000000000000</t>
  </si>
  <si>
    <t>НАЛОГИ НА СОВОКУПНЫЙ ДОХОД</t>
  </si>
  <si>
    <t>00010501000000000110</t>
  </si>
  <si>
    <t>Налог, взимаемый в связи с применением упрощенной системы налогообложения</t>
  </si>
  <si>
    <t>Налог, взимаемый с налогоплательщиков, выбравших в качестве объекта налогообложения доходы</t>
  </si>
  <si>
    <t>00010502000020000110</t>
  </si>
  <si>
    <t>Единый налог на вмененный доход для отдельных видов деятельности</t>
  </si>
  <si>
    <t>00010502010020000110</t>
  </si>
  <si>
    <t>00010503000010000110</t>
  </si>
  <si>
    <t>Единый сельскохозяйственный налог</t>
  </si>
  <si>
    <t>00010503010010000110</t>
  </si>
  <si>
    <t>00010504000020000110</t>
  </si>
  <si>
    <t>Налог, взимаемый в связи с применением патентной системы налогообложения</t>
  </si>
  <si>
    <t>00010504020020000110</t>
  </si>
  <si>
    <t>Налог, взимаемый в связи с применением патентной системы налогообложения, зачисляемый в бюджеты муниципальных районов</t>
  </si>
  <si>
    <t>00010507000010000110</t>
  </si>
  <si>
    <t>Налог, взимаемый в связи с применением специального налогового режима "Автоматизированная упрощенная система налогообложения"</t>
  </si>
  <si>
    <t>00010800000000000000</t>
  </si>
  <si>
    <t>ГОСУДАРСТВЕННАЯ ПОШЛИНА</t>
  </si>
  <si>
    <t>00010803000010000110</t>
  </si>
  <si>
    <t>Государственная пошлина по делам, рассматриваемым в судах общей юрисдикции, мировыми судьями</t>
  </si>
  <si>
    <t>00010803010010000110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</si>
  <si>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</si>
  <si>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00011100000000000000</t>
  </si>
  <si>
    <t>ДОХОДЫ ОТ ИСПОЛЬЗОВАНИЯ ИМУЩЕСТВА, НАХОДЯЩЕГОСЯ В ГОСУДАРСТВЕННОЙ И МУНИЦИПАЛЬНОЙ СОБСТВЕННОСТИ</t>
  </si>
  <si>
    <t>00011105000000000120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</si>
  <si>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</si>
  <si>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00011109000000000120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</si>
  <si>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</si>
  <si>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00011200000000000000</t>
  </si>
  <si>
    <t>ПЛАТЕЖИ ПРИ ПОЛЬЗОВАНИИ ПРИРОДНЫМИ РЕСУРСАМИ</t>
  </si>
  <si>
    <t>00011201000010000120</t>
  </si>
  <si>
    <t>Плата за негативное воздействие на окружающую среду</t>
  </si>
  <si>
    <t>00011201010010000120</t>
  </si>
  <si>
    <t>Плата за выбросы загрязняющих веществ в атмосферный воздух стационарными объектами</t>
  </si>
  <si>
    <t>00011201030010000120</t>
  </si>
  <si>
    <t>Плата за сбросы загрязняющих веществ в водные объекты</t>
  </si>
  <si>
    <t>00011300000000000000</t>
  </si>
  <si>
    <t>ДОХОДЫ ОТ ОКАЗАНИЯ ПЛАТНЫХ УСЛУГ И КОМПЕНСАЦИИ ЗАТРАТ ГОСУДАРСТВА</t>
  </si>
  <si>
    <t>00011302000000000130</t>
  </si>
  <si>
    <t>Доходы от компенсации затрат государства</t>
  </si>
  <si>
    <t>00011400000000000000</t>
  </si>
  <si>
    <t>ДОХОДЫ ОТ ПРОДАЖИ МАТЕРИАЛЬНЫХ И НЕМАТЕРИАЛЬНЫХ АКТИВОВ</t>
  </si>
  <si>
    <t>00011406000000000430</t>
  </si>
  <si>
    <t>Доходы от продажи земельных участков, находящихся в государственной и муниципальной собственности</t>
  </si>
  <si>
    <t>00011406300000000430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</si>
  <si>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</si>
  <si>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>00011600000000000000</t>
  </si>
  <si>
    <t>ШТРАФЫ, САНКЦИИ, ВОЗМЕЩЕНИЕ УЩЕРБА</t>
  </si>
  <si>
    <t>00011601000010000140</t>
  </si>
  <si>
    <t>Административные штрафы, установленные Кодексом Российской Федерации об административных правонарушениях</t>
  </si>
  <si>
    <t>00011601333010000140</t>
  </si>
  <si>
    <t>00011607000000000140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</si>
  <si>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</si>
  <si>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00011610000000000140</t>
  </si>
  <si>
    <t>Платежи в целях возмещения причиненного ущерба (убытков)</t>
  </si>
  <si>
    <t>00011611000010000140</t>
  </si>
  <si>
    <t>Платежи, уплачиваемые в целях возмещения вреда</t>
  </si>
  <si>
    <t>00011611050010000140</t>
  </si>
  <si>
    <t>00011700000000000000</t>
  </si>
  <si>
    <t>ПРОЧИЕ НЕНАЛОГОВЫЕ ДОХОДЫ</t>
  </si>
  <si>
    <t>00011701000000000180</t>
  </si>
  <si>
    <t>Невыясненные поступления</t>
  </si>
  <si>
    <t>00011701050050000180</t>
  </si>
  <si>
    <t>Невыясненные поступления, зачисляемые в бюджеты муниципальных районов</t>
  </si>
  <si>
    <t>00020000000000000000</t>
  </si>
  <si>
    <t>БЕЗВОЗМЕЗДНЫЕ ПОСТУПЛЕНИЯ</t>
  </si>
  <si>
    <t>00020200000000000000</t>
  </si>
  <si>
    <t>БЕЗВОЗМЕЗДНЫЕ ПОСТУПЛЕНИЯ ОТ ДРУГИХ БЮДЖЕТОВ БЮДЖЕТНОЙ СИСТЕМЫ РОССИЙСКОЙ ФЕДЕРАЦИИ</t>
  </si>
  <si>
    <t>00020210000000000150</t>
  </si>
  <si>
    <t>Дотации бюджетам бюджетной системы Российской Федерации</t>
  </si>
  <si>
    <t>00020215001000000150</t>
  </si>
  <si>
    <t>Дотации на выравнивание бюджетной обеспеченности</t>
  </si>
  <si>
    <t>00020215002000000150</t>
  </si>
  <si>
    <t>Дотации бюджетам на поддержку мер по обеспечению сбалансированности бюджетов</t>
  </si>
  <si>
    <t>00020219999000000150</t>
  </si>
  <si>
    <t>Прочие дотации</t>
  </si>
  <si>
    <t>00020220000000000150</t>
  </si>
  <si>
    <t>Субсидии бюджетам бюджетной системы Российской Федерации (межбюджетные субсидии)</t>
  </si>
  <si>
    <t>00020220077000000150</t>
  </si>
  <si>
    <t>Субсидии бюджетам на софинансирование капитальных вложений в объекты муниципальной собственности</t>
  </si>
  <si>
    <t>00020225304000000150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</si>
  <si>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</si>
  <si>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00020225497000000150</t>
  </si>
  <si>
    <t>Субсидии бюджетам на реализацию мероприятий по обеспечению жильем молодых семей</t>
  </si>
  <si>
    <t>00020225519000000150</t>
  </si>
  <si>
    <t>Субсидии бюджетам на поддержку отрасли культуры</t>
  </si>
  <si>
    <t>00020225750000000150</t>
  </si>
  <si>
    <t>Субсидии бюджетам на реализацию мероприятий по модернизации школьных систем образования</t>
  </si>
  <si>
    <t>00020229999000000150</t>
  </si>
  <si>
    <t>Прочие субсидии</t>
  </si>
  <si>
    <t>00020230000000000150</t>
  </si>
  <si>
    <t>Субвенции бюджетам бюджетной системы Российской Федерации</t>
  </si>
  <si>
    <t>00020230024000000150</t>
  </si>
  <si>
    <t>Субвенции местным бюджетам на выполнение передаваемых полномочий субъектов Российской Федерации</t>
  </si>
  <si>
    <t>00020230029000000150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</si>
  <si>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</si>
  <si>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00020235082000000150</t>
  </si>
  <si>
    <t>Субвенции бюджетам муниципальных образований на обеспечение детей-сирот и детей, оставшихся без попечения родителей, лиц из числа детей-сирот и детей, оставшихся без попечения родителей, жилыми помещениями</t>
  </si>
  <si>
    <t>00020235120000000150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</si>
  <si>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</si>
  <si>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00020239999000000150</t>
  </si>
  <si>
    <t>Прочие субвенции</t>
  </si>
  <si>
    <t>00020240000000000150</t>
  </si>
  <si>
    <t>Иные межбюджетные трансферты</t>
  </si>
  <si>
    <t>00020240014000000150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</si>
  <si>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</si>
  <si>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00020245050000000150</t>
  </si>
  <si>
    <t>Межбюджетные трансферты, передаваемые бюджетам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организаций, профессиональных образовательных организаций субъектов Российской Федерации, города Байконура и федеральной территории "Сириус", муниципальных общеобразовательных организаций и профессиональных образовательных организаций</t>
  </si>
  <si>
    <t>00020245179000000150</t>
  </si>
  <si>
    <t>Межбюджетные трансферты, передаваемые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</si>
  <si>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00020245303000000150</t>
  </si>
  <si>
    <t>Межбюджетные трансферты, передаваемые бюджетам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</si>
  <si>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00020700000000000000</t>
  </si>
  <si>
    <t>ПРОЧИЕ БЕЗВОЗМЕЗДНЫЕ ПОСТУПЛЕНИЯ</t>
  </si>
  <si>
    <t>00020705000050000150</t>
  </si>
  <si>
    <t>Прочие безвозмездные поступления в бюджеты муниципальных районов</t>
  </si>
  <si>
    <t>00020705010050000150</t>
  </si>
  <si>
    <t>Безвозмездные поступления от физических и юридических лиц на финансовое обеспечение дорожной деятельности, в том числе добровольных пожертвований, в отношении автомобильных дорог общего пользования местного значения муниципальных районов</t>
  </si>
  <si>
    <t>00020705020050000150</t>
  </si>
  <si>
    <t>Поступления от денежных пожертвований, предоставляемых физическими лицами получателям средств бюджетов муниципальных районов</t>
  </si>
  <si>
    <t>00020800000000000000</t>
  </si>
  <si>
    <t>ПЕРЕЧИСЛЕНИЯ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</si>
  <si>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00020805000050000150</t>
  </si>
  <si>
    <t>Перечисления из бюджетов муниципальных районов (в бюджеты муниципальных районов)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</si>
  <si>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00021800000000000000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</si>
  <si>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</si>
  <si>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00021800000000000150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</si>
  <si>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</si>
  <si>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00021800000050000150</t>
  </si>
  <si>
    <t>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</si>
  <si>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00021900000000000000</t>
  </si>
  <si>
    <t>ВОЗВРАТ ОСТАТКОВ СУБСИДИЙ, СУБВЕНЦИЙ И ИНЫХ МЕЖБЮДЖЕТНЫХ ТРАНСФЕРТОВ, ИМЕЮЩИХ ЦЕЛЕВОЕ НАЗНАЧЕНИЕ, ПРОШЛЫХ ЛЕТ</t>
  </si>
  <si>
    <t>00021900000050000150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</si>
  <si>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</si>
  <si>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00021960010050000150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</si>
  <si>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</si>
  <si>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Итого:</t>
  </si>
  <si>
    <t>00020220299000000150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</si>
  <si>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публично-правовой компании "Фонд развития территорий"</t>
  </si>
  <si>
    <t>00020225467000000150</t>
  </si>
  <si>
    <t>Субсидии бюджетам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</si>
  <si>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Поступило за 1 квартал 2024 года</t>
  </si>
  <si>
    <t>Поступило за 1 квартал 2025 года</t>
  </si>
  <si>
    <t>% исполнения за 1 квартал 2025 года</t>
  </si>
  <si>
    <t xml:space="preserve">Сведения об исполнении бюджета муниципального района "Сыктывдинский" Республики Коми за 1 квартал 2025 года в разрезе видов доходов в сравнении с аналогичным периодом 2024 года                   </t>
  </si>
  <si>
    <t>Наименование подраздела (с учетом группировки)</t>
  </si>
  <si>
    <t>Бюджетная роспись (расходы)</t>
  </si>
  <si>
    <t>0100</t>
  </si>
  <si>
    <t>ОБЩЕГОСУДАРСТВЕННЫЕ ВОПРОСЫ</t>
  </si>
  <si>
    <t>0102</t>
  </si>
  <si>
    <t>Функционирование высшего должностного лица субъекта Российской Федерации и муниципального образования</t>
  </si>
  <si>
    <t>0103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</si>
  <si>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</si>
  <si>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0104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</si>
  <si>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</si>
  <si>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0105</t>
  </si>
  <si>
    <t>Судебная система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</si>
  <si>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</si>
  <si>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</si>
  <si>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0107</t>
  </si>
  <si>
    <t>Обеспечение проведения выборов и референдумов</t>
  </si>
  <si>
    <t>0111</t>
  </si>
  <si>
    <t>Резервные фонды</t>
  </si>
  <si>
    <t>0113</t>
  </si>
  <si>
    <t>Другие общегосударственные вопросы</t>
  </si>
  <si>
    <t>0300</t>
  </si>
  <si>
    <t>НАЦИОНАЛЬНАЯ БЕЗОПАСНОСТЬ И ПРАВООХРАНИТЕЛЬНАЯ ДЕЯТЕЛЬНОСТЬ</t>
  </si>
  <si>
    <t>0310</t>
  </si>
  <si>
    <t>Защита населения и территории от чрезвычайных ситуаций природного и техногенного характера, пожарная безопасность</t>
  </si>
  <si>
    <t>0400</t>
  </si>
  <si>
    <t>НАЦИОНАЛЬНАЯ ЭКОНОМИКА</t>
  </si>
  <si>
    <t>0408</t>
  </si>
  <si>
    <t>Транспорт</t>
  </si>
  <si>
    <t>0409</t>
  </si>
  <si>
    <t>Дорожное хозяйство (дорожные фонды)</t>
  </si>
  <si>
    <t>0412</t>
  </si>
  <si>
    <t>Другие вопросы в области национальной экономики</t>
  </si>
  <si>
    <t>0500</t>
  </si>
  <si>
    <t>ЖИЛИЩНО-КОММУНАЛЬНОЕ ХОЗЯЙСТВО</t>
  </si>
  <si>
    <t>0501</t>
  </si>
  <si>
    <t>Жилищное хозяйство</t>
  </si>
  <si>
    <t>0502</t>
  </si>
  <si>
    <t>Коммунальное хозяйство</t>
  </si>
  <si>
    <t>0503</t>
  </si>
  <si>
    <t>Благоустройство</t>
  </si>
  <si>
    <t>0700</t>
  </si>
  <si>
    <t>ОБРАЗОВАНИЕ</t>
  </si>
  <si>
    <t>0701</t>
  </si>
  <si>
    <t>Дошкольное образование</t>
  </si>
  <si>
    <t>0702</t>
  </si>
  <si>
    <t>Общее образование</t>
  </si>
  <si>
    <t>0703</t>
  </si>
  <si>
    <t>Дополнительное образование детей</t>
  </si>
  <si>
    <t>0707</t>
  </si>
  <si>
    <t>Молодежная политика</t>
  </si>
  <si>
    <t>0709</t>
  </si>
  <si>
    <t>Другие вопросы в области образования</t>
  </si>
  <si>
    <t>0800</t>
  </si>
  <si>
    <t>КУЛЬТУРА, КИНЕМАТОГРАФИЯ</t>
  </si>
  <si>
    <t>0801</t>
  </si>
  <si>
    <t>Культура</t>
  </si>
  <si>
    <t>0804</t>
  </si>
  <si>
    <t>Другие вопросы в области культуры, кинематографии</t>
  </si>
  <si>
    <t>1000</t>
  </si>
  <si>
    <t>СОЦИАЛЬНАЯ ПОЛИТИКА</t>
  </si>
  <si>
    <t>1001</t>
  </si>
  <si>
    <t>Пенсионное обеспечение</t>
  </si>
  <si>
    <t>1003</t>
  </si>
  <si>
    <t>Социальное обеспечение населения</t>
  </si>
  <si>
    <t>1004</t>
  </si>
  <si>
    <t>Охрана семьи и детства</t>
  </si>
  <si>
    <t>1100</t>
  </si>
  <si>
    <t>ФИЗИЧЕСКАЯ КУЛЬТУРА И СПОРТ</t>
  </si>
  <si>
    <t>1101</t>
  </si>
  <si>
    <t>Физическая культура</t>
  </si>
  <si>
    <t>1103</t>
  </si>
  <si>
    <t>Спорт высших достижений</t>
  </si>
  <si>
    <t>1300</t>
  </si>
  <si>
    <t>ОБСЛУЖИВАНИЕ ГОСУДАРСТВЕННОГО (МУНИЦИПАЛЬНОГО) ДОЛГА</t>
  </si>
  <si>
    <t>1301</t>
  </si>
  <si>
    <t>Обслуживание государственного (муниципального) внутреннего долга</t>
  </si>
  <si>
    <t>1400</t>
  </si>
  <si>
    <t>МЕЖБЮДЖЕТНЫЕ ТРАНСФЕРТЫ ОБЩЕГО ХАРАКТЕРА БЮДЖЕТАМ БЮДЖЕТНОЙ СИСТЕМЫ РОССИЙСКОЙ ФЕДЕРАЦИИ</t>
  </si>
  <si>
    <t>1401</t>
  </si>
  <si>
    <t>Дотации на выравнивание бюджетной обеспеченности субъектов Российской Федерации и муниципальных образований</t>
  </si>
  <si>
    <t>Исполнено за 1 квартал 2024 года</t>
  </si>
  <si>
    <t>Исполнено за 1 квартал 2025 года</t>
  </si>
  <si>
    <t xml:space="preserve">Код подраздела </t>
  </si>
  <si>
    <t>Сведения об исполнении бюджета муниципального района "Сыктывдинский" Республики Коми за 1 квартал 2025 года расходной части бюджета по разделам, подразделам  в сравнении с аналогичным периодом 2024 года</t>
  </si>
  <si>
    <t>Код</t>
  </si>
  <si>
    <t>Наименование кода</t>
  </si>
  <si>
    <t>Источники внутреннего финансирования дефицита бюджета</t>
  </si>
  <si>
    <t>Кредиты кредитных организаций в валюте Российской Федерации</t>
  </si>
  <si>
    <t>Бюджетные кредиты из других бюджетов бюджетной системы Российской Федерации</t>
  </si>
  <si>
    <t>Изменение остатков средств на счетах по учету средств бюджета</t>
  </si>
  <si>
    <t>Иные источники внутреннего финансирования дефицитов бюджетов</t>
  </si>
  <si>
    <t>Итого источников финансирования</t>
  </si>
  <si>
    <t>Бюджетные назначения 2025 года</t>
  </si>
  <si>
    <t>Сведения об исполнении бюджета муниципального района "Сыктывдинский" Республики Коми за 1 квартал 2025 года в разрезе источников финансирования дефицита бюджета в сравнении с аналогичным периодом 2024 года</t>
  </si>
  <si>
    <t>% роста/снижения  в сравнении с аналогичным периодом 2024 года</t>
  </si>
  <si>
    <t>% роста/снижения в сравнении с аналогичным периодом 2024 года</t>
  </si>
  <si>
    <t>Налог на доходы физических лиц в части суммы налога, превышающей 702 тысячи рублей, относящейся к части налоговой базы, превышающей 5 миллионов рублей и составляющей не более 20 миллионов рублей (за исключением налога на доходы физических лиц в отношении доходов, указанных в абзаце тридцать девятом статьи 50 Бюджетного кодекса Российской Федерации, налога на доходы физических лиц в части суммы налога, превышающей 312 тысяч рублей, относящейся к сумме налоговых баз, указанных в пункте 6 статьи 210 Налогового кодекса Российской Федерации, превышающей 2,4 миллиона рублей (за исключением налога на доходы физических лиц в отношении доходов, указанных в абзацах тридцать пятом и тридцать шестом статьи 50 Бюджетного кодекса Российской Федерации), а также налога на доходы физических лиц в отношении доходов физических лиц, не являющихся налоговыми резидентами Российской Федерации, указанных в абзаце девятом пункта 3 статьи 224 Налогового кодекса Российской Федерации, в части суммы налога, превышающей 312 тысяч рублей, относящейся к части налоговой базы, превышающей 2,4 миллиона рублей)</t>
  </si>
  <si>
    <t>00010302231010000110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</si>
  <si>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</si>
  <si>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00010302241010000110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</si>
  <si>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</si>
  <si>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00010302251010000110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</si>
  <si>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</si>
  <si>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00010302261010000110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</si>
  <si>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</si>
  <si>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00010501011010000110</t>
  </si>
  <si>
    <t>00010501021010000110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</si>
  <si>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</si>
  <si>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00010507000000000110</t>
  </si>
  <si>
    <t>00011105013050000120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</si>
  <si>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</si>
  <si>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00011105025050000120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</si>
  <si>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</si>
  <si>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00011105035050000120</t>
  </si>
  <si>
    <t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</si>
  <si>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>00011105075050000120</t>
  </si>
  <si>
    <t>Доходы от сдачи в аренду имущества, составляющего казну муниципальных районов (за исключением земельных участков)</t>
  </si>
  <si>
    <t>00011109045050000120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</si>
  <si>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</si>
  <si>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00011201041010000120</t>
  </si>
  <si>
    <t>Плата за размещение отходов производства</t>
  </si>
  <si>
    <t>00011302995050000130</t>
  </si>
  <si>
    <t>Прочие доходы от компенсации затрат бюджетов муниципальных районов</t>
  </si>
  <si>
    <t>00011406013050000430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</si>
  <si>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</si>
  <si>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00011406313050000430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</si>
  <si>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</si>
  <si>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00011406325050000430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</si>
  <si>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земельных участков, находящихся в собственности муниципальных районов</t>
  </si>
  <si>
    <t>00011601053010000140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</si>
  <si>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</si>
  <si>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00011601063010000140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</si>
  <si>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</si>
  <si>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00011601073010000140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</si>
  <si>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</si>
  <si>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00011601083010000140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</si>
  <si>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</si>
  <si>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00011601093010000140</t>
  </si>
  <si>
    <t>Административные штрафы, установленные главой 9 Кодекса Российской Федерации об административных правонарушениях, за административные правонарушения в промышленности, строительстве и энергетике, налагаемые мировыми судьями, комиссиями по делам несовершеннолетних и защите их прав</t>
  </si>
  <si>
    <t>00011601113010000140</t>
  </si>
  <si>
    <t>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транспорте, налагаемые мировыми судьями, комиссиями по делам несовершеннолетних и защите их прав</t>
  </si>
  <si>
    <t>00011601133010000140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</si>
  <si>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</t>
  </si>
  <si>
    <t>00011601143010000140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</si>
  <si>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</si>
  <si>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00011601153010000140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</si>
  <si>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</si>
  <si>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00011601173010000140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</si>
  <si>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</si>
  <si>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00011601193010000140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</si>
  <si>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</si>
  <si>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00011601203010000140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</si>
  <si>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</si>
  <si>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00011607010050000140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</si>
  <si>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муниципального района</t>
  </si>
  <si>
    <t>00011607090050000140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</si>
  <si>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</si>
  <si>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00011610032050000140</t>
  </si>
  <si>
    <t>Прочее возмещение ущерба, причиненного муниципальному имуществу муниципального района (за исключением имущества, закрепленного за муниципальными бюджетными (автономными) учреждениями, унитарными предприятиями)</t>
  </si>
  <si>
    <t>00011610061050000140</t>
  </si>
  <si>
    <t>Платежи в целях возмещения убытков, причиненных уклонением от заключения с муниципальным органом муниципального района (муниципальным казенным учреждением) муниципального контракта, а также иные денежные средства, подлежащие зачислению в бюджет муниципального района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(за исключением муниципального контракта, финансируемого за счет средств муниципального дорожного фонда)</t>
  </si>
  <si>
    <t>00011610100050000 140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</si>
  <si>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муниципальных районов)</t>
  </si>
  <si>
    <t>00011610123010000140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</si>
  <si>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</si>
  <si>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00011610129010000140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</si>
  <si>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</si>
  <si>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</t>
  </si>
</sst>
</file>

<file path=xl/styles.xml><?xml version="1.0" encoding="utf-8"?>
<styleSheet xmlns="http://schemas.openxmlformats.org/spreadsheetml/2006/main">
  <numFmts count="3">
    <numFmt numFmtId="164" formatCode="#,##0.0"/>
    <numFmt numFmtId="165" formatCode="0.0"/>
    <numFmt numFmtId="166" formatCode="_-* #,##0.0_р_._-;\-* #,##0.0_р_._-;_-* &quot;-&quot;?_р_._-;_-@_-"/>
  </numFmts>
  <fonts count="22">
    <font>
      <sz val="11"/>
      <name val="Calibri"/>
      <family val="2"/>
      <scheme val="minor"/>
    </font>
    <font>
      <sz val="10"/>
      <color rgb="FF000000"/>
      <name val="Arial"/>
    </font>
    <font>
      <b/>
      <sz val="10"/>
      <color rgb="FF000000"/>
      <name val="Arial"/>
    </font>
    <font>
      <b/>
      <sz val="11"/>
      <color rgb="FF000000"/>
      <name val="Arial"/>
    </font>
    <font>
      <sz val="10"/>
      <color rgb="FF000000"/>
      <name val="Arial Cyr"/>
    </font>
    <font>
      <sz val="10"/>
      <color rgb="FF000000"/>
      <name val="Arial"/>
    </font>
    <font>
      <sz val="11"/>
      <name val="Calibri"/>
      <family val="2"/>
      <scheme val="minor"/>
    </font>
    <font>
      <b/>
      <sz val="10"/>
      <color rgb="FF000000"/>
      <name val="Arial"/>
      <family val="2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10"/>
      <name val="Times New Roman"/>
      <family val="1"/>
      <charset val="204"/>
    </font>
    <font>
      <sz val="10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B9CDE5"/>
      </patternFill>
    </fill>
    <fill>
      <patternFill patternType="solid">
        <fgColor rgb="FFDCE6F2"/>
      </patternFill>
    </fill>
    <fill>
      <patternFill patternType="solid">
        <fgColor rgb="FFF1F5F9"/>
      </patternFill>
    </fill>
    <fill>
      <patternFill patternType="solid">
        <fgColor rgb="FFFFD5AB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/>
      <top/>
      <bottom/>
      <diagonal/>
    </border>
    <border>
      <left style="thin">
        <color rgb="FFA6A6A6"/>
      </left>
      <right style="thin">
        <color rgb="FFD9D9D9"/>
      </right>
      <top style="thin">
        <color rgb="FFA6A6A6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A6A6A6"/>
      </top>
      <bottom style="thin">
        <color rgb="FFD9D9D9"/>
      </bottom>
      <diagonal/>
    </border>
    <border>
      <left style="thin">
        <color rgb="FFD9D9D9"/>
      </left>
      <right style="thin">
        <color rgb="FFA6A6A6"/>
      </right>
      <top style="thin">
        <color rgb="FFA6A6A6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A6A6A6"/>
      </bottom>
      <diagonal/>
    </border>
    <border>
      <left style="thin">
        <color rgb="FF95B3D7"/>
      </left>
      <right/>
      <top/>
      <bottom style="medium">
        <color rgb="FF95B3D7"/>
      </bottom>
      <diagonal/>
    </border>
    <border>
      <left/>
      <right/>
      <top/>
      <bottom style="medium">
        <color rgb="FF95B3D7"/>
      </bottom>
      <diagonal/>
    </border>
    <border>
      <left/>
      <right style="thin">
        <color rgb="FF95B3D7"/>
      </right>
      <top/>
      <bottom style="medium">
        <color rgb="FF95B3D7"/>
      </bottom>
      <diagonal/>
    </border>
    <border>
      <left style="thin">
        <color rgb="FFB9CDE5"/>
      </left>
      <right style="thin">
        <color rgb="FFD9D9D9"/>
      </right>
      <top/>
      <bottom style="thin">
        <color rgb="FFB9CDE5"/>
      </bottom>
      <diagonal/>
    </border>
    <border>
      <left style="thin">
        <color rgb="FFD9D9D9"/>
      </left>
      <right style="thin">
        <color rgb="FFD9D9D9"/>
      </right>
      <top/>
      <bottom style="thin">
        <color rgb="FFB9CDE5"/>
      </bottom>
      <diagonal/>
    </border>
    <border>
      <left style="thin">
        <color rgb="FFD9D9D9"/>
      </left>
      <right style="thin">
        <color rgb="FFB9CDE5"/>
      </right>
      <top/>
      <bottom style="thin">
        <color rgb="FFB9CDE5"/>
      </bottom>
      <diagonal/>
    </border>
    <border>
      <left style="thin">
        <color rgb="FFBFBFBF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BFBFBF"/>
      </right>
      <top/>
      <bottom style="thin">
        <color rgb="FFD9D9D9"/>
      </bottom>
      <diagonal/>
    </border>
    <border>
      <left style="thin">
        <color rgb="FFFAC090"/>
      </left>
      <right/>
      <top style="medium">
        <color rgb="FFFAC090"/>
      </top>
      <bottom style="medium">
        <color rgb="FFFAC090"/>
      </bottom>
      <diagonal/>
    </border>
    <border>
      <left/>
      <right/>
      <top style="medium">
        <color rgb="FFFAC090"/>
      </top>
      <bottom style="medium">
        <color rgb="FFFAC090"/>
      </bottom>
      <diagonal/>
    </border>
    <border>
      <left/>
      <right style="thin">
        <color rgb="FFFAC090"/>
      </right>
      <top style="medium">
        <color rgb="FFFAC090"/>
      </top>
      <bottom style="medium">
        <color rgb="FFFAC090"/>
      </bottom>
      <diagonal/>
    </border>
    <border>
      <left/>
      <right/>
      <top style="medium">
        <color rgb="FFFAC09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D9D9D9"/>
      </left>
      <right style="thin">
        <color rgb="FFD9D9D9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BFBFBF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4">
    <xf numFmtId="0" fontId="0" fillId="0" borderId="0"/>
    <xf numFmtId="0" fontId="1" fillId="0" borderId="1">
      <alignment horizontal="right" vertical="top" wrapText="1"/>
    </xf>
    <xf numFmtId="49" fontId="2" fillId="0" borderId="2">
      <alignment horizontal="center" vertical="center" wrapText="1"/>
    </xf>
    <xf numFmtId="49" fontId="2" fillId="0" borderId="3">
      <alignment horizontal="center" vertical="center" wrapText="1"/>
    </xf>
    <xf numFmtId="49" fontId="2" fillId="0" borderId="4">
      <alignment horizontal="center" vertical="center" wrapText="1"/>
    </xf>
    <xf numFmtId="49" fontId="2" fillId="0" borderId="5">
      <alignment horizontal="center" vertical="center" wrapText="1"/>
    </xf>
    <xf numFmtId="49" fontId="3" fillId="2" borderId="6">
      <alignment horizontal="center" vertical="top" shrinkToFit="1"/>
    </xf>
    <xf numFmtId="0" fontId="3" fillId="2" borderId="7">
      <alignment horizontal="left" vertical="top" wrapText="1"/>
    </xf>
    <xf numFmtId="164" fontId="3" fillId="2" borderId="7">
      <alignment horizontal="right" vertical="top" shrinkToFit="1"/>
    </xf>
    <xf numFmtId="164" fontId="3" fillId="2" borderId="8">
      <alignment horizontal="right" vertical="top" shrinkToFit="1"/>
    </xf>
    <xf numFmtId="49" fontId="2" fillId="3" borderId="9">
      <alignment horizontal="center" vertical="top" shrinkToFit="1"/>
    </xf>
    <xf numFmtId="0" fontId="2" fillId="3" borderId="10">
      <alignment horizontal="left" vertical="top" wrapText="1"/>
    </xf>
    <xf numFmtId="164" fontId="2" fillId="3" borderId="10">
      <alignment horizontal="right" vertical="top" shrinkToFit="1"/>
    </xf>
    <xf numFmtId="164" fontId="2" fillId="3" borderId="11">
      <alignment horizontal="right" vertical="top" shrinkToFit="1"/>
    </xf>
    <xf numFmtId="49" fontId="2" fillId="4" borderId="12">
      <alignment horizontal="center" vertical="top" shrinkToFit="1"/>
    </xf>
    <xf numFmtId="0" fontId="2" fillId="4" borderId="13">
      <alignment horizontal="left" vertical="top" wrapText="1"/>
    </xf>
    <xf numFmtId="164" fontId="2" fillId="4" borderId="13">
      <alignment horizontal="right" vertical="top" shrinkToFit="1"/>
    </xf>
    <xf numFmtId="164" fontId="2" fillId="4" borderId="14">
      <alignment horizontal="right" vertical="top" shrinkToFit="1"/>
    </xf>
    <xf numFmtId="49" fontId="4" fillId="0" borderId="12">
      <alignment horizontal="center" vertical="top" shrinkToFit="1"/>
    </xf>
    <xf numFmtId="0" fontId="1" fillId="0" borderId="13">
      <alignment horizontal="left" vertical="top" wrapText="1"/>
    </xf>
    <xf numFmtId="164" fontId="1" fillId="0" borderId="13">
      <alignment horizontal="right" vertical="top" shrinkToFit="1"/>
    </xf>
    <xf numFmtId="164" fontId="5" fillId="0" borderId="14">
      <alignment horizontal="right" vertical="top" shrinkToFit="1"/>
    </xf>
    <xf numFmtId="0" fontId="3" fillId="5" borderId="15"/>
    <xf numFmtId="0" fontId="3" fillId="5" borderId="16"/>
    <xf numFmtId="164" fontId="3" fillId="5" borderId="16">
      <alignment horizontal="right" shrinkToFit="1"/>
    </xf>
    <xf numFmtId="164" fontId="3" fillId="5" borderId="17">
      <alignment horizontal="right" shrinkToFit="1"/>
    </xf>
    <xf numFmtId="0" fontId="1" fillId="0" borderId="18"/>
    <xf numFmtId="0" fontId="6" fillId="0" borderId="0"/>
    <xf numFmtId="0" fontId="6" fillId="0" borderId="0"/>
    <xf numFmtId="0" fontId="6" fillId="0" borderId="0"/>
    <xf numFmtId="0" fontId="1" fillId="0" borderId="1"/>
    <xf numFmtId="0" fontId="1" fillId="0" borderId="1"/>
    <xf numFmtId="4" fontId="3" fillId="5" borderId="16">
      <alignment horizontal="right" shrinkToFit="1"/>
    </xf>
    <xf numFmtId="4" fontId="3" fillId="5" borderId="17">
      <alignment horizontal="right" shrinkToFit="1"/>
    </xf>
    <xf numFmtId="4" fontId="3" fillId="2" borderId="7">
      <alignment horizontal="right" vertical="top" shrinkToFit="1"/>
    </xf>
    <xf numFmtId="4" fontId="3" fillId="2" borderId="8">
      <alignment horizontal="right" vertical="top" shrinkToFit="1"/>
    </xf>
    <xf numFmtId="4" fontId="2" fillId="3" borderId="10">
      <alignment horizontal="right" vertical="top" shrinkToFit="1"/>
    </xf>
    <xf numFmtId="4" fontId="2" fillId="3" borderId="11">
      <alignment horizontal="right" vertical="top" shrinkToFit="1"/>
    </xf>
    <xf numFmtId="4" fontId="2" fillId="4" borderId="13">
      <alignment horizontal="right" vertical="top" shrinkToFit="1"/>
    </xf>
    <xf numFmtId="4" fontId="2" fillId="4" borderId="14">
      <alignment horizontal="right" vertical="top" shrinkToFit="1"/>
    </xf>
    <xf numFmtId="4" fontId="1" fillId="0" borderId="13">
      <alignment horizontal="right" vertical="top" shrinkToFit="1"/>
    </xf>
    <xf numFmtId="4" fontId="5" fillId="0" borderId="14">
      <alignment horizontal="right" vertical="top" shrinkToFit="1"/>
    </xf>
    <xf numFmtId="49" fontId="4" fillId="0" borderId="12">
      <alignment horizontal="center" vertical="top" shrinkToFit="1"/>
    </xf>
    <xf numFmtId="0" fontId="1" fillId="0" borderId="13">
      <alignment horizontal="left" vertical="top" wrapText="1"/>
    </xf>
    <xf numFmtId="4" fontId="1" fillId="0" borderId="13">
      <alignment horizontal="right" vertical="top" shrinkToFit="1"/>
    </xf>
    <xf numFmtId="4" fontId="5" fillId="0" borderId="14">
      <alignment horizontal="right" vertical="top" shrinkToFit="1"/>
    </xf>
    <xf numFmtId="164" fontId="7" fillId="4" borderId="13">
      <alignment horizontal="right" vertical="top" shrinkToFit="1"/>
    </xf>
    <xf numFmtId="164" fontId="7" fillId="4" borderId="14">
      <alignment horizontal="right" vertical="top" shrinkToFit="1"/>
    </xf>
    <xf numFmtId="164" fontId="14" fillId="0" borderId="13">
      <alignment horizontal="right" vertical="top" shrinkToFit="1"/>
    </xf>
    <xf numFmtId="164" fontId="14" fillId="0" borderId="14">
      <alignment horizontal="right" vertical="top" shrinkToFit="1"/>
    </xf>
    <xf numFmtId="164" fontId="15" fillId="5" borderId="16">
      <alignment horizontal="right" shrinkToFit="1"/>
    </xf>
    <xf numFmtId="164" fontId="15" fillId="5" borderId="17">
      <alignment horizontal="right" shrinkToFit="1"/>
    </xf>
    <xf numFmtId="49" fontId="14" fillId="0" borderId="13">
      <alignment horizontal="center" vertical="top" shrinkToFit="1"/>
    </xf>
    <xf numFmtId="0" fontId="14" fillId="0" borderId="13">
      <alignment horizontal="left" vertical="top" wrapText="1"/>
    </xf>
  </cellStyleXfs>
  <cellXfs count="117">
    <xf numFmtId="0" fontId="0" fillId="0" borderId="0" xfId="0"/>
    <xf numFmtId="0" fontId="0" fillId="0" borderId="0" xfId="0" applyProtection="1">
      <protection locked="0"/>
    </xf>
    <xf numFmtId="0" fontId="1" fillId="0" borderId="1" xfId="26" applyNumberFormat="1" applyBorder="1" applyProtection="1"/>
    <xf numFmtId="49" fontId="8" fillId="6" borderId="19" xfId="6" applyNumberFormat="1" applyFont="1" applyFill="1" applyBorder="1" applyProtection="1">
      <alignment horizontal="center" vertical="top" shrinkToFit="1"/>
    </xf>
    <xf numFmtId="0" fontId="8" fillId="6" borderId="19" xfId="7" applyNumberFormat="1" applyFont="1" applyFill="1" applyBorder="1" applyProtection="1">
      <alignment horizontal="left" vertical="top" wrapText="1"/>
    </xf>
    <xf numFmtId="0" fontId="8" fillId="6" borderId="19" xfId="22" applyNumberFormat="1" applyFont="1" applyFill="1" applyBorder="1" applyProtection="1"/>
    <xf numFmtId="0" fontId="8" fillId="6" borderId="19" xfId="23" applyNumberFormat="1" applyFont="1" applyFill="1" applyBorder="1" applyProtection="1"/>
    <xf numFmtId="49" fontId="10" fillId="6" borderId="19" xfId="0" applyNumberFormat="1" applyFont="1" applyFill="1" applyBorder="1" applyAlignment="1" applyProtection="1">
      <alignment horizontal="center" vertical="center" wrapText="1"/>
    </xf>
    <xf numFmtId="0" fontId="10" fillId="6" borderId="19" xfId="0" applyFont="1" applyFill="1" applyBorder="1" applyAlignment="1">
      <alignment horizontal="center" vertical="center" wrapText="1"/>
    </xf>
    <xf numFmtId="49" fontId="8" fillId="6" borderId="19" xfId="3" applyNumberFormat="1" applyFont="1" applyFill="1" applyBorder="1" applyProtection="1">
      <alignment horizontal="center" vertical="center" wrapText="1"/>
    </xf>
    <xf numFmtId="49" fontId="9" fillId="6" borderId="19" xfId="10" applyNumberFormat="1" applyFont="1" applyFill="1" applyBorder="1" applyProtection="1">
      <alignment horizontal="center" vertical="top" shrinkToFit="1"/>
    </xf>
    <xf numFmtId="0" fontId="9" fillId="6" borderId="19" xfId="11" applyNumberFormat="1" applyFont="1" applyFill="1" applyBorder="1" applyProtection="1">
      <alignment horizontal="left" vertical="top" wrapText="1"/>
    </xf>
    <xf numFmtId="49" fontId="8" fillId="6" borderId="19" xfId="2" applyNumberFormat="1" applyFont="1" applyFill="1" applyBorder="1" applyProtection="1">
      <alignment horizontal="center" vertical="center" wrapText="1"/>
    </xf>
    <xf numFmtId="164" fontId="8" fillId="6" borderId="19" xfId="47" applyNumberFormat="1" applyFont="1" applyFill="1" applyBorder="1" applyAlignment="1" applyProtection="1">
      <alignment horizontal="center" vertical="center" shrinkToFit="1"/>
    </xf>
    <xf numFmtId="164" fontId="9" fillId="6" borderId="19" xfId="49" applyNumberFormat="1" applyFont="1" applyFill="1" applyBorder="1" applyAlignment="1" applyProtection="1">
      <alignment horizontal="center" vertical="center" shrinkToFit="1"/>
    </xf>
    <xf numFmtId="164" fontId="8" fillId="6" borderId="19" xfId="51" applyNumberFormat="1" applyFont="1" applyFill="1" applyBorder="1" applyAlignment="1" applyProtection="1">
      <alignment horizontal="center" vertical="center" shrinkToFit="1"/>
    </xf>
    <xf numFmtId="165" fontId="13" fillId="6" borderId="19" xfId="0" applyNumberFormat="1" applyFont="1" applyFill="1" applyBorder="1" applyAlignment="1">
      <alignment horizontal="center" vertical="center"/>
    </xf>
    <xf numFmtId="165" fontId="16" fillId="6" borderId="19" xfId="0" applyNumberFormat="1" applyFont="1" applyFill="1" applyBorder="1" applyAlignment="1">
      <alignment horizontal="center" vertical="center"/>
    </xf>
    <xf numFmtId="164" fontId="8" fillId="6" borderId="19" xfId="46" applyNumberFormat="1" applyFont="1" applyFill="1" applyBorder="1" applyAlignment="1" applyProtection="1">
      <alignment horizontal="center" vertical="center" shrinkToFit="1"/>
    </xf>
    <xf numFmtId="164" fontId="9" fillId="6" borderId="19" xfId="48" applyNumberFormat="1" applyFont="1" applyFill="1" applyBorder="1" applyAlignment="1" applyProtection="1">
      <alignment horizontal="center" vertical="center" shrinkToFit="1"/>
    </xf>
    <xf numFmtId="0" fontId="17" fillId="6" borderId="0" xfId="0" applyFont="1" applyFill="1" applyAlignment="1">
      <alignment horizontal="center" vertical="center"/>
    </xf>
    <xf numFmtId="164" fontId="8" fillId="6" borderId="19" xfId="50" applyNumberFormat="1" applyFont="1" applyFill="1" applyBorder="1" applyAlignment="1" applyProtection="1">
      <alignment horizontal="center" vertical="center" shrinkToFit="1"/>
    </xf>
    <xf numFmtId="0" fontId="10" fillId="0" borderId="19" xfId="0" applyFont="1" applyBorder="1" applyAlignment="1">
      <alignment horizontal="center" vertical="center"/>
    </xf>
    <xf numFmtId="49" fontId="10" fillId="0" borderId="19" xfId="0" applyNumberFormat="1" applyFont="1" applyBorder="1" applyAlignment="1">
      <alignment horizontal="center" vertical="center" wrapText="1"/>
    </xf>
    <xf numFmtId="49" fontId="13" fillId="6" borderId="19" xfId="0" applyNumberFormat="1" applyFont="1" applyFill="1" applyBorder="1" applyAlignment="1" applyProtection="1">
      <alignment horizontal="center" vertical="center" wrapText="1"/>
    </xf>
    <xf numFmtId="0" fontId="13" fillId="6" borderId="19" xfId="0" applyFont="1" applyFill="1" applyBorder="1" applyAlignment="1">
      <alignment horizontal="center" vertical="center" wrapText="1"/>
    </xf>
    <xf numFmtId="0" fontId="10" fillId="0" borderId="19" xfId="0" applyNumberFormat="1" applyFont="1" applyBorder="1" applyAlignment="1">
      <alignment horizontal="center" vertical="center"/>
    </xf>
    <xf numFmtId="0" fontId="11" fillId="0" borderId="19" xfId="0" applyNumberFormat="1" applyFont="1" applyBorder="1" applyAlignment="1">
      <alignment horizontal="left" vertical="center" wrapText="1"/>
    </xf>
    <xf numFmtId="166" fontId="11" fillId="0" borderId="19" xfId="0" applyNumberFormat="1" applyFont="1" applyBorder="1" applyAlignment="1">
      <alignment horizontal="center" vertical="center" wrapText="1"/>
    </xf>
    <xf numFmtId="165" fontId="10" fillId="0" borderId="19" xfId="0" applyNumberFormat="1" applyFont="1" applyBorder="1" applyAlignment="1">
      <alignment horizontal="center" vertical="center"/>
    </xf>
    <xf numFmtId="165" fontId="16" fillId="0" borderId="19" xfId="0" applyNumberFormat="1" applyFont="1" applyBorder="1" applyAlignment="1" applyProtection="1">
      <alignment horizontal="center" vertical="center"/>
    </xf>
    <xf numFmtId="0" fontId="11" fillId="0" borderId="19" xfId="0" applyNumberFormat="1" applyFont="1" applyBorder="1" applyAlignment="1">
      <alignment horizontal="center" vertical="center"/>
    </xf>
    <xf numFmtId="165" fontId="11" fillId="0" borderId="19" xfId="0" applyNumberFormat="1" applyFont="1" applyBorder="1" applyAlignment="1">
      <alignment horizontal="center" vertical="center"/>
    </xf>
    <xf numFmtId="0" fontId="11" fillId="0" borderId="19" xfId="0" applyNumberFormat="1" applyFont="1" applyBorder="1" applyAlignment="1">
      <alignment vertical="center" wrapText="1"/>
    </xf>
    <xf numFmtId="166" fontId="10" fillId="6" borderId="19" xfId="0" applyNumberFormat="1" applyFont="1" applyFill="1" applyBorder="1" applyAlignment="1">
      <alignment horizontal="center" vertical="center"/>
    </xf>
    <xf numFmtId="165" fontId="13" fillId="0" borderId="19" xfId="0" applyNumberFormat="1" applyFont="1" applyBorder="1" applyAlignment="1" applyProtection="1">
      <alignment horizontal="center" vertical="center"/>
    </xf>
    <xf numFmtId="49" fontId="13" fillId="0" borderId="1" xfId="0" applyNumberFormat="1" applyFont="1" applyBorder="1" applyAlignment="1" applyProtection="1">
      <alignment horizontal="center" wrapText="1"/>
    </xf>
    <xf numFmtId="49" fontId="18" fillId="6" borderId="19" xfId="2" applyNumberFormat="1" applyFont="1" applyFill="1" applyBorder="1" applyProtection="1">
      <alignment horizontal="center" vertical="center" wrapText="1"/>
    </xf>
    <xf numFmtId="49" fontId="18" fillId="6" borderId="19" xfId="3" applyNumberFormat="1" applyFont="1" applyFill="1" applyBorder="1" applyProtection="1">
      <alignment horizontal="center" vertical="center" wrapText="1"/>
    </xf>
    <xf numFmtId="49" fontId="19" fillId="6" borderId="19" xfId="0" applyNumberFormat="1" applyFont="1" applyFill="1" applyBorder="1" applyAlignment="1" applyProtection="1">
      <alignment horizontal="center" vertical="center" wrapText="1"/>
    </xf>
    <xf numFmtId="49" fontId="18" fillId="6" borderId="19" xfId="4" applyNumberFormat="1" applyFont="1" applyFill="1" applyBorder="1" applyProtection="1">
      <alignment horizontal="center" vertical="center" wrapText="1"/>
    </xf>
    <xf numFmtId="0" fontId="19" fillId="6" borderId="22" xfId="0" applyFont="1" applyFill="1" applyBorder="1" applyAlignment="1">
      <alignment horizontal="center" vertical="center" wrapText="1"/>
    </xf>
    <xf numFmtId="0" fontId="19" fillId="6" borderId="19" xfId="0" applyFont="1" applyFill="1" applyBorder="1" applyAlignment="1">
      <alignment horizontal="center" vertical="center" wrapText="1"/>
    </xf>
    <xf numFmtId="49" fontId="18" fillId="6" borderId="19" xfId="6" applyFont="1" applyFill="1" applyBorder="1">
      <alignment horizontal="center" vertical="top" shrinkToFit="1"/>
    </xf>
    <xf numFmtId="0" fontId="18" fillId="6" borderId="19" xfId="7" quotePrefix="1" applyFont="1" applyFill="1" applyBorder="1">
      <alignment horizontal="left" vertical="top" wrapText="1"/>
    </xf>
    <xf numFmtId="164" fontId="18" fillId="6" borderId="19" xfId="7" quotePrefix="1" applyNumberFormat="1" applyFont="1" applyFill="1" applyBorder="1" applyAlignment="1">
      <alignment horizontal="center" vertical="center" wrapText="1"/>
    </xf>
    <xf numFmtId="165" fontId="19" fillId="6" borderId="19" xfId="0" applyNumberFormat="1" applyFont="1" applyFill="1" applyBorder="1" applyAlignment="1" applyProtection="1">
      <alignment horizontal="center" vertical="center"/>
      <protection locked="0"/>
    </xf>
    <xf numFmtId="49" fontId="18" fillId="6" borderId="19" xfId="10" applyFont="1" applyFill="1" applyBorder="1">
      <alignment horizontal="center" vertical="top" shrinkToFit="1"/>
    </xf>
    <xf numFmtId="0" fontId="18" fillId="6" borderId="19" xfId="11" quotePrefix="1" applyFont="1" applyFill="1" applyBorder="1">
      <alignment horizontal="left" vertical="top" wrapText="1"/>
    </xf>
    <xf numFmtId="164" fontId="18" fillId="6" borderId="19" xfId="13" applyFont="1" applyFill="1" applyBorder="1" applyAlignment="1">
      <alignment horizontal="center" vertical="center" shrinkToFit="1"/>
    </xf>
    <xf numFmtId="49" fontId="18" fillId="6" borderId="19" xfId="14" applyFont="1" applyFill="1" applyBorder="1">
      <alignment horizontal="center" vertical="top" shrinkToFit="1"/>
    </xf>
    <xf numFmtId="0" fontId="18" fillId="6" borderId="19" xfId="15" quotePrefix="1" applyFont="1" applyFill="1" applyBorder="1">
      <alignment horizontal="left" vertical="top" wrapText="1"/>
    </xf>
    <xf numFmtId="164" fontId="18" fillId="6" borderId="19" xfId="17" applyFont="1" applyFill="1" applyBorder="1" applyAlignment="1">
      <alignment horizontal="center" vertical="center" shrinkToFit="1"/>
    </xf>
    <xf numFmtId="49" fontId="20" fillId="6" borderId="19" xfId="18" applyFont="1" applyFill="1" applyBorder="1">
      <alignment horizontal="center" vertical="top" shrinkToFit="1"/>
    </xf>
    <xf numFmtId="0" fontId="20" fillId="0" borderId="21" xfId="43" applyFont="1" applyBorder="1">
      <alignment horizontal="left" vertical="top" wrapText="1"/>
    </xf>
    <xf numFmtId="164" fontId="20" fillId="6" borderId="19" xfId="21" applyFont="1" applyFill="1" applyBorder="1" applyAlignment="1">
      <alignment horizontal="center" vertical="center" shrinkToFit="1"/>
    </xf>
    <xf numFmtId="164" fontId="20" fillId="6" borderId="19" xfId="20" applyFont="1" applyFill="1" applyBorder="1" applyAlignment="1">
      <alignment horizontal="center" vertical="center" shrinkToFit="1"/>
    </xf>
    <xf numFmtId="165" fontId="21" fillId="6" borderId="19" xfId="0" applyNumberFormat="1" applyFont="1" applyFill="1" applyBorder="1" applyAlignment="1" applyProtection="1">
      <alignment horizontal="center" vertical="center"/>
      <protection locked="0"/>
    </xf>
    <xf numFmtId="0" fontId="20" fillId="0" borderId="19" xfId="43" applyFont="1" applyBorder="1">
      <alignment horizontal="left" vertical="top" wrapText="1"/>
    </xf>
    <xf numFmtId="0" fontId="21" fillId="0" borderId="1" xfId="0" applyFont="1" applyBorder="1" applyAlignment="1">
      <alignment horizontal="justify" vertical="center"/>
    </xf>
    <xf numFmtId="49" fontId="20" fillId="6" borderId="24" xfId="42" applyFont="1" applyFill="1" applyBorder="1">
      <alignment horizontal="center" vertical="top" shrinkToFit="1"/>
    </xf>
    <xf numFmtId="0" fontId="20" fillId="6" borderId="19" xfId="19" quotePrefix="1" applyFont="1" applyFill="1" applyBorder="1">
      <alignment horizontal="left" vertical="top" wrapText="1"/>
    </xf>
    <xf numFmtId="49" fontId="21" fillId="6" borderId="19" xfId="0" applyNumberFormat="1" applyFont="1" applyFill="1" applyBorder="1" applyAlignment="1">
      <alignment horizontal="center" vertical="center" wrapText="1"/>
    </xf>
    <xf numFmtId="49" fontId="21" fillId="6" borderId="19" xfId="0" applyNumberFormat="1" applyFont="1" applyFill="1" applyBorder="1" applyAlignment="1">
      <alignment horizontal="left" vertical="center" wrapText="1"/>
    </xf>
    <xf numFmtId="164" fontId="20" fillId="6" borderId="19" xfId="41" applyNumberFormat="1" applyFont="1" applyFill="1" applyBorder="1" applyAlignment="1">
      <alignment horizontal="center" vertical="top" shrinkToFit="1"/>
    </xf>
    <xf numFmtId="164" fontId="20" fillId="6" borderId="19" xfId="40" applyNumberFormat="1" applyFont="1" applyFill="1" applyBorder="1" applyAlignment="1">
      <alignment horizontal="center" vertical="top" shrinkToFit="1"/>
    </xf>
    <xf numFmtId="49" fontId="19" fillId="6" borderId="19" xfId="14" applyFont="1" applyFill="1" applyBorder="1">
      <alignment horizontal="center" vertical="top" shrinkToFit="1"/>
    </xf>
    <xf numFmtId="0" fontId="19" fillId="6" borderId="19" xfId="15" quotePrefix="1" applyFont="1" applyFill="1" applyBorder="1">
      <alignment horizontal="left" vertical="top" wrapText="1"/>
    </xf>
    <xf numFmtId="49" fontId="21" fillId="6" borderId="19" xfId="18" applyFont="1" applyFill="1" applyBorder="1">
      <alignment horizontal="center" vertical="top" shrinkToFit="1"/>
    </xf>
    <xf numFmtId="0" fontId="21" fillId="6" borderId="19" xfId="19" quotePrefix="1" applyFont="1" applyFill="1" applyBorder="1">
      <alignment horizontal="left" vertical="top" wrapText="1"/>
    </xf>
    <xf numFmtId="0" fontId="18" fillId="0" borderId="19" xfId="43" applyFont="1" applyBorder="1">
      <alignment horizontal="left" vertical="top" wrapText="1"/>
    </xf>
    <xf numFmtId="164" fontId="18" fillId="6" borderId="19" xfId="20" applyFont="1" applyFill="1" applyBorder="1" applyAlignment="1">
      <alignment horizontal="center" vertical="center" shrinkToFit="1"/>
    </xf>
    <xf numFmtId="0" fontId="20" fillId="0" borderId="13" xfId="43" applyFont="1">
      <alignment horizontal="left" vertical="top" wrapText="1"/>
    </xf>
    <xf numFmtId="164" fontId="18" fillId="6" borderId="19" xfId="16" applyFont="1" applyFill="1" applyBorder="1" applyAlignment="1">
      <alignment horizontal="center" vertical="center" shrinkToFit="1"/>
    </xf>
    <xf numFmtId="49" fontId="20" fillId="6" borderId="19" xfId="52" applyFont="1" applyFill="1" applyBorder="1">
      <alignment horizontal="center" vertical="top" shrinkToFit="1"/>
    </xf>
    <xf numFmtId="0" fontId="20" fillId="6" borderId="19" xfId="53" quotePrefix="1" applyFont="1" applyFill="1" applyBorder="1">
      <alignment horizontal="left" vertical="top" wrapText="1"/>
    </xf>
    <xf numFmtId="164" fontId="18" fillId="6" borderId="19" xfId="12" applyFont="1" applyFill="1" applyBorder="1" applyAlignment="1">
      <alignment horizontal="center" vertical="center" shrinkToFit="1"/>
    </xf>
    <xf numFmtId="0" fontId="20" fillId="6" borderId="13" xfId="43" applyFont="1" applyFill="1">
      <alignment horizontal="left" vertical="top" wrapText="1"/>
    </xf>
    <xf numFmtId="49" fontId="20" fillId="6" borderId="25" xfId="18" applyFont="1" applyFill="1" applyBorder="1">
      <alignment horizontal="center" vertical="top" shrinkToFit="1"/>
    </xf>
    <xf numFmtId="0" fontId="20" fillId="6" borderId="21" xfId="19" applyFont="1" applyFill="1" applyBorder="1">
      <alignment horizontal="left" vertical="top" wrapText="1"/>
    </xf>
    <xf numFmtId="164" fontId="20" fillId="6" borderId="25" xfId="20" applyFont="1" applyFill="1" applyBorder="1" applyAlignment="1">
      <alignment horizontal="center" vertical="center" shrinkToFit="1"/>
    </xf>
    <xf numFmtId="0" fontId="20" fillId="6" borderId="19" xfId="43" applyFont="1" applyFill="1" applyBorder="1">
      <alignment horizontal="left" vertical="top" wrapText="1"/>
    </xf>
    <xf numFmtId="0" fontId="20" fillId="0" borderId="13" xfId="53" applyFont="1">
      <alignment horizontal="left" vertical="top" wrapText="1"/>
    </xf>
    <xf numFmtId="0" fontId="20" fillId="6" borderId="19" xfId="43" quotePrefix="1" applyFont="1" applyFill="1" applyBorder="1">
      <alignment horizontal="left" vertical="top" wrapText="1"/>
    </xf>
    <xf numFmtId="49" fontId="18" fillId="6" borderId="19" xfId="6" applyNumberFormat="1" applyFont="1" applyFill="1" applyBorder="1" applyProtection="1">
      <alignment horizontal="center" vertical="top" shrinkToFit="1"/>
    </xf>
    <xf numFmtId="0" fontId="18" fillId="6" borderId="19" xfId="7" applyNumberFormat="1" applyFont="1" applyFill="1" applyBorder="1" applyProtection="1">
      <alignment horizontal="left" vertical="top" wrapText="1"/>
    </xf>
    <xf numFmtId="164" fontId="18" fillId="6" borderId="19" xfId="9" applyNumberFormat="1" applyFont="1" applyFill="1" applyBorder="1" applyAlignment="1" applyProtection="1">
      <alignment horizontal="center" vertical="center" shrinkToFit="1"/>
    </xf>
    <xf numFmtId="164" fontId="18" fillId="6" borderId="19" xfId="8" applyNumberFormat="1" applyFont="1" applyFill="1" applyBorder="1" applyAlignment="1" applyProtection="1">
      <alignment horizontal="center" vertical="center" shrinkToFit="1"/>
    </xf>
    <xf numFmtId="165" fontId="19" fillId="0" borderId="19" xfId="0" applyNumberFormat="1" applyFont="1" applyBorder="1" applyAlignment="1" applyProtection="1">
      <alignment horizontal="center" vertical="center"/>
      <protection locked="0"/>
    </xf>
    <xf numFmtId="49" fontId="18" fillId="6" borderId="19" xfId="10" applyNumberFormat="1" applyFont="1" applyFill="1" applyBorder="1" applyProtection="1">
      <alignment horizontal="center" vertical="top" shrinkToFit="1"/>
    </xf>
    <xf numFmtId="0" fontId="18" fillId="6" borderId="19" xfId="11" applyNumberFormat="1" applyFont="1" applyFill="1" applyBorder="1" applyProtection="1">
      <alignment horizontal="left" vertical="top" wrapText="1"/>
    </xf>
    <xf numFmtId="164" fontId="18" fillId="6" borderId="19" xfId="13" applyNumberFormat="1" applyFont="1" applyFill="1" applyBorder="1" applyAlignment="1" applyProtection="1">
      <alignment horizontal="center" vertical="center" shrinkToFit="1"/>
    </xf>
    <xf numFmtId="164" fontId="18" fillId="6" borderId="19" xfId="12" applyNumberFormat="1" applyFont="1" applyFill="1" applyBorder="1" applyAlignment="1" applyProtection="1">
      <alignment horizontal="center" vertical="center" shrinkToFit="1"/>
    </xf>
    <xf numFmtId="49" fontId="18" fillId="6" borderId="19" xfId="14" applyNumberFormat="1" applyFont="1" applyFill="1" applyBorder="1" applyProtection="1">
      <alignment horizontal="center" vertical="top" shrinkToFit="1"/>
    </xf>
    <xf numFmtId="0" fontId="18" fillId="6" borderId="19" xfId="15" applyNumberFormat="1" applyFont="1" applyFill="1" applyBorder="1" applyProtection="1">
      <alignment horizontal="left" vertical="top" wrapText="1"/>
    </xf>
    <xf numFmtId="164" fontId="18" fillId="6" borderId="19" xfId="17" applyNumberFormat="1" applyFont="1" applyFill="1" applyBorder="1" applyAlignment="1" applyProtection="1">
      <alignment horizontal="center" vertical="center" shrinkToFit="1"/>
    </xf>
    <xf numFmtId="164" fontId="18" fillId="6" borderId="19" xfId="16" applyNumberFormat="1" applyFont="1" applyFill="1" applyBorder="1" applyAlignment="1" applyProtection="1">
      <alignment horizontal="center" vertical="center" shrinkToFit="1"/>
    </xf>
    <xf numFmtId="49" fontId="20" fillId="6" borderId="19" xfId="18" applyNumberFormat="1" applyFont="1" applyFill="1" applyBorder="1" applyProtection="1">
      <alignment horizontal="center" vertical="top" shrinkToFit="1"/>
    </xf>
    <xf numFmtId="0" fontId="20" fillId="6" borderId="19" xfId="19" applyNumberFormat="1" applyFont="1" applyFill="1" applyBorder="1" applyProtection="1">
      <alignment horizontal="left" vertical="top" wrapText="1"/>
    </xf>
    <xf numFmtId="164" fontId="20" fillId="6" borderId="19" xfId="21" applyNumberFormat="1" applyFont="1" applyFill="1" applyBorder="1" applyAlignment="1" applyProtection="1">
      <alignment horizontal="center" vertical="center" shrinkToFit="1"/>
    </xf>
    <xf numFmtId="164" fontId="20" fillId="6" borderId="19" xfId="20" applyNumberFormat="1" applyFont="1" applyFill="1" applyBorder="1" applyAlignment="1" applyProtection="1">
      <alignment horizontal="center" vertical="center" shrinkToFit="1"/>
    </xf>
    <xf numFmtId="165" fontId="21" fillId="0" borderId="19" xfId="0" applyNumberFormat="1" applyFont="1" applyBorder="1" applyAlignment="1" applyProtection="1">
      <alignment horizontal="center" vertical="center"/>
      <protection locked="0"/>
    </xf>
    <xf numFmtId="0" fontId="20" fillId="6" borderId="19" xfId="19" applyNumberFormat="1" applyFont="1" applyFill="1" applyBorder="1" applyAlignment="1" applyProtection="1">
      <alignment horizontal="center" vertical="center" wrapText="1"/>
    </xf>
    <xf numFmtId="49" fontId="20" fillId="6" borderId="19" xfId="14" applyNumberFormat="1" applyFont="1" applyFill="1" applyBorder="1" applyProtection="1">
      <alignment horizontal="center" vertical="top" shrinkToFit="1"/>
    </xf>
    <xf numFmtId="0" fontId="20" fillId="6" borderId="19" xfId="15" applyNumberFormat="1" applyFont="1" applyFill="1" applyBorder="1" applyProtection="1">
      <alignment horizontal="left" vertical="top" wrapText="1"/>
    </xf>
    <xf numFmtId="164" fontId="20" fillId="6" borderId="19" xfId="17" applyNumberFormat="1" applyFont="1" applyFill="1" applyBorder="1" applyAlignment="1" applyProtection="1">
      <alignment horizontal="center" vertical="center" shrinkToFit="1"/>
    </xf>
    <xf numFmtId="0" fontId="18" fillId="6" borderId="19" xfId="22" applyNumberFormat="1" applyFont="1" applyFill="1" applyBorder="1" applyProtection="1"/>
    <xf numFmtId="0" fontId="18" fillId="6" borderId="19" xfId="23" applyNumberFormat="1" applyFont="1" applyFill="1" applyBorder="1" applyProtection="1"/>
    <xf numFmtId="164" fontId="18" fillId="6" borderId="19" xfId="23" applyNumberFormat="1" applyFont="1" applyFill="1" applyBorder="1" applyAlignment="1" applyProtection="1">
      <alignment horizontal="center" vertical="center"/>
    </xf>
    <xf numFmtId="0" fontId="1" fillId="0" borderId="1" xfId="1" applyNumberFormat="1" applyProtection="1">
      <alignment horizontal="right" vertical="top" wrapText="1"/>
    </xf>
    <xf numFmtId="0" fontId="1" fillId="0" borderId="1" xfId="1">
      <alignment horizontal="right" vertical="top" wrapText="1"/>
    </xf>
    <xf numFmtId="49" fontId="12" fillId="0" borderId="1" xfId="0" applyNumberFormat="1" applyFont="1" applyBorder="1" applyAlignment="1" applyProtection="1">
      <alignment horizontal="center" wrapText="1"/>
    </xf>
    <xf numFmtId="49" fontId="13" fillId="0" borderId="1" xfId="0" applyNumberFormat="1" applyFont="1" applyBorder="1" applyAlignment="1" applyProtection="1">
      <alignment horizontal="center" wrapText="1"/>
    </xf>
    <xf numFmtId="0" fontId="13" fillId="0" borderId="20" xfId="0" applyNumberFormat="1" applyFont="1" applyBorder="1" applyAlignment="1">
      <alignment horizontal="center"/>
    </xf>
    <xf numFmtId="0" fontId="13" fillId="0" borderId="23" xfId="0" applyNumberFormat="1" applyFont="1" applyBorder="1" applyAlignment="1">
      <alignment horizontal="center"/>
    </xf>
    <xf numFmtId="0" fontId="13" fillId="0" borderId="22" xfId="0" applyNumberFormat="1" applyFont="1" applyBorder="1" applyAlignment="1">
      <alignment horizontal="center"/>
    </xf>
    <xf numFmtId="0" fontId="10" fillId="0" borderId="19" xfId="0" applyNumberFormat="1" applyFont="1" applyBorder="1" applyAlignment="1">
      <alignment horizontal="center"/>
    </xf>
  </cellXfs>
  <cellStyles count="54">
    <cellStyle name="br" xfId="29"/>
    <cellStyle name="col" xfId="28"/>
    <cellStyle name="ex58" xfId="32"/>
    <cellStyle name="ex59" xfId="33"/>
    <cellStyle name="ex60" xfId="6"/>
    <cellStyle name="ex61" xfId="7"/>
    <cellStyle name="ex62" xfId="34"/>
    <cellStyle name="ex63" xfId="35"/>
    <cellStyle name="ex64" xfId="10"/>
    <cellStyle name="ex65" xfId="11"/>
    <cellStyle name="ex66" xfId="36"/>
    <cellStyle name="ex67" xfId="37"/>
    <cellStyle name="ex68" xfId="14"/>
    <cellStyle name="ex69" xfId="15"/>
    <cellStyle name="ex70" xfId="38"/>
    <cellStyle name="ex71" xfId="39"/>
    <cellStyle name="ex72" xfId="18"/>
    <cellStyle name="ex73" xfId="19"/>
    <cellStyle name="ex74" xfId="40"/>
    <cellStyle name="ex75" xfId="41"/>
    <cellStyle name="ex76" xfId="42"/>
    <cellStyle name="ex77" xfId="43"/>
    <cellStyle name="ex78" xfId="44"/>
    <cellStyle name="ex79" xfId="45"/>
    <cellStyle name="ex81" xfId="52"/>
    <cellStyle name="ex82" xfId="53"/>
    <cellStyle name="st57" xfId="1"/>
    <cellStyle name="st68" xfId="50"/>
    <cellStyle name="st69" xfId="51"/>
    <cellStyle name="st70" xfId="46"/>
    <cellStyle name="st71" xfId="47"/>
    <cellStyle name="st72" xfId="48"/>
    <cellStyle name="st73" xfId="49"/>
    <cellStyle name="st80" xfId="24"/>
    <cellStyle name="st81" xfId="25"/>
    <cellStyle name="st82" xfId="8"/>
    <cellStyle name="st83" xfId="9"/>
    <cellStyle name="st84" xfId="12"/>
    <cellStyle name="st85" xfId="13"/>
    <cellStyle name="st86" xfId="16"/>
    <cellStyle name="st87" xfId="17"/>
    <cellStyle name="st88" xfId="20"/>
    <cellStyle name="st89" xfId="21"/>
    <cellStyle name="style0" xfId="30"/>
    <cellStyle name="td" xfId="31"/>
    <cellStyle name="tr" xfId="27"/>
    <cellStyle name="xl_bot_header" xfId="5"/>
    <cellStyle name="xl_top_header" xfId="3"/>
    <cellStyle name="xl_top_left_header" xfId="2"/>
    <cellStyle name="xl_top_right_header" xfId="4"/>
    <cellStyle name="xl_total_bot" xfId="26"/>
    <cellStyle name="xl_total_center" xfId="23"/>
    <cellStyle name="xl_total_left" xfId="22"/>
    <cellStyle name="Обычный" xfId="0" builtinId="0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127"/>
  <sheetViews>
    <sheetView showGridLines="0" zoomScale="90" zoomScaleNormal="90" workbookViewId="0">
      <pane ySplit="3" topLeftCell="A115" activePane="bottomLeft" state="frozen"/>
      <selection pane="bottomLeft" activeCell="A2" sqref="A2:E2"/>
    </sheetView>
  </sheetViews>
  <sheetFormatPr defaultRowHeight="15"/>
  <cols>
    <col min="1" max="1" width="20.85546875" style="1" customWidth="1"/>
    <col min="2" max="2" width="40.7109375" style="1" customWidth="1"/>
    <col min="3" max="5" width="11.140625" style="1" customWidth="1"/>
    <col min="6" max="6" width="10.5703125" style="1" customWidth="1"/>
    <col min="7" max="7" width="14.42578125" style="1" customWidth="1"/>
    <col min="8" max="16384" width="9.140625" style="1"/>
  </cols>
  <sheetData>
    <row r="1" spans="1:7" ht="27.75" customHeight="1">
      <c r="A1" s="111" t="s">
        <v>176</v>
      </c>
      <c r="B1" s="111"/>
      <c r="C1" s="111"/>
      <c r="D1" s="111"/>
      <c r="E1" s="111"/>
      <c r="F1" s="111"/>
      <c r="G1" s="111"/>
    </row>
    <row r="2" spans="1:7" ht="15.2" customHeight="1">
      <c r="A2" s="109" t="s">
        <v>0</v>
      </c>
      <c r="B2" s="110"/>
      <c r="C2" s="110"/>
      <c r="D2" s="110"/>
      <c r="E2" s="110"/>
    </row>
    <row r="3" spans="1:7" ht="72">
      <c r="A3" s="37" t="s">
        <v>1</v>
      </c>
      <c r="B3" s="38" t="s">
        <v>2</v>
      </c>
      <c r="C3" s="39" t="s">
        <v>173</v>
      </c>
      <c r="D3" s="38" t="s">
        <v>3</v>
      </c>
      <c r="E3" s="40" t="s">
        <v>174</v>
      </c>
      <c r="F3" s="41" t="s">
        <v>175</v>
      </c>
      <c r="G3" s="42" t="s">
        <v>272</v>
      </c>
    </row>
    <row r="4" spans="1:7">
      <c r="A4" s="43" t="s">
        <v>4</v>
      </c>
      <c r="B4" s="44" t="s">
        <v>5</v>
      </c>
      <c r="C4" s="45">
        <f>C5+C16+C22+C34+C37+C45+C50+C53+C59+C85</f>
        <v>101603.4</v>
      </c>
      <c r="D4" s="45">
        <f>D5+D16+D22+D34+D37+D45+D50+D53+D59+D85</f>
        <v>535855.90000000014</v>
      </c>
      <c r="E4" s="45">
        <f>E5+E16+E22+E34+E37+E45+E50+E53+E59+E85</f>
        <v>116418</v>
      </c>
      <c r="F4" s="46">
        <f>E4/D4*100</f>
        <v>21.725616905589725</v>
      </c>
      <c r="G4" s="46">
        <f>E4*100/C4-100</f>
        <v>14.580811272063741</v>
      </c>
    </row>
    <row r="5" spans="1:7">
      <c r="A5" s="47" t="s">
        <v>6</v>
      </c>
      <c r="B5" s="48" t="s">
        <v>7</v>
      </c>
      <c r="C5" s="49">
        <f>C6</f>
        <v>71152.399999999994</v>
      </c>
      <c r="D5" s="49">
        <f t="shared" ref="D5" si="0">D6</f>
        <v>384861.10000000003</v>
      </c>
      <c r="E5" s="49">
        <f>E6</f>
        <v>74447.200000000012</v>
      </c>
      <c r="F5" s="46">
        <f t="shared" ref="F5:F71" si="1">E5/D5*100</f>
        <v>19.343913947135736</v>
      </c>
      <c r="G5" s="46">
        <f t="shared" ref="G5:G64" si="2">E5*100/C5-100</f>
        <v>4.6306238440305805</v>
      </c>
    </row>
    <row r="6" spans="1:7">
      <c r="A6" s="50" t="s">
        <v>8</v>
      </c>
      <c r="B6" s="51" t="s">
        <v>9</v>
      </c>
      <c r="C6" s="52">
        <f>C7+C8+C9+C10+C11+C12+C13</f>
        <v>71152.399999999994</v>
      </c>
      <c r="D6" s="52">
        <f>D7+D8+D9+D10+D11+D12+D13+D15+D14</f>
        <v>384861.10000000003</v>
      </c>
      <c r="E6" s="52">
        <f>E7+E8+E9+E10+E11+E12+E13+E15+E14</f>
        <v>74447.200000000012</v>
      </c>
      <c r="F6" s="46">
        <f t="shared" si="1"/>
        <v>19.343913947135736</v>
      </c>
      <c r="G6" s="46">
        <f t="shared" si="2"/>
        <v>4.6306238440305805</v>
      </c>
    </row>
    <row r="7" spans="1:7" ht="228">
      <c r="A7" s="53" t="s">
        <v>10</v>
      </c>
      <c r="B7" s="54" t="s">
        <v>11</v>
      </c>
      <c r="C7" s="55">
        <v>63651.4</v>
      </c>
      <c r="D7" s="56">
        <v>364663.2</v>
      </c>
      <c r="E7" s="55">
        <v>50887.8</v>
      </c>
      <c r="F7" s="57">
        <f t="shared" si="1"/>
        <v>13.954739606299732</v>
      </c>
      <c r="G7" s="57">
        <f t="shared" si="2"/>
        <v>-20.052347631002618</v>
      </c>
    </row>
    <row r="8" spans="1:7" ht="156">
      <c r="A8" s="53" t="s">
        <v>12</v>
      </c>
      <c r="B8" s="58" t="s">
        <v>13</v>
      </c>
      <c r="C8" s="55">
        <v>26.6</v>
      </c>
      <c r="D8" s="56">
        <v>815.1</v>
      </c>
      <c r="E8" s="55">
        <v>119.6</v>
      </c>
      <c r="F8" s="57">
        <f t="shared" si="1"/>
        <v>14.673046251993618</v>
      </c>
      <c r="G8" s="57">
        <f t="shared" si="2"/>
        <v>349.6240601503759</v>
      </c>
    </row>
    <row r="9" spans="1:7" ht="144">
      <c r="A9" s="53" t="s">
        <v>14</v>
      </c>
      <c r="B9" s="54" t="s">
        <v>15</v>
      </c>
      <c r="C9" s="55">
        <v>212.2</v>
      </c>
      <c r="D9" s="56">
        <v>5423.6</v>
      </c>
      <c r="E9" s="55">
        <v>609.4</v>
      </c>
      <c r="F9" s="57">
        <f t="shared" si="1"/>
        <v>11.236079356884725</v>
      </c>
      <c r="G9" s="57">
        <f t="shared" si="2"/>
        <v>187.18190386427898</v>
      </c>
    </row>
    <row r="10" spans="1:7" ht="84">
      <c r="A10" s="53" t="s">
        <v>16</v>
      </c>
      <c r="B10" s="58" t="s">
        <v>17</v>
      </c>
      <c r="C10" s="55">
        <v>1.3</v>
      </c>
      <c r="D10" s="56">
        <v>80</v>
      </c>
      <c r="E10" s="55">
        <v>30.4</v>
      </c>
      <c r="F10" s="57">
        <f t="shared" si="1"/>
        <v>38</v>
      </c>
      <c r="G10" s="57">
        <f t="shared" si="2"/>
        <v>2238.4615384615386</v>
      </c>
    </row>
    <row r="11" spans="1:7" ht="288">
      <c r="A11" s="53" t="s">
        <v>18</v>
      </c>
      <c r="B11" s="59" t="s">
        <v>273</v>
      </c>
      <c r="C11" s="55">
        <v>286.10000000000002</v>
      </c>
      <c r="D11" s="56">
        <v>2268.4</v>
      </c>
      <c r="E11" s="55"/>
      <c r="F11" s="57"/>
      <c r="G11" s="57">
        <f t="shared" si="2"/>
        <v>-100</v>
      </c>
    </row>
    <row r="12" spans="1:7" ht="108">
      <c r="A12" s="60" t="s">
        <v>19</v>
      </c>
      <c r="B12" s="58" t="s">
        <v>20</v>
      </c>
      <c r="C12" s="55">
        <v>2219.6</v>
      </c>
      <c r="D12" s="56">
        <v>3887.4</v>
      </c>
      <c r="E12" s="55">
        <v>643.79999999999995</v>
      </c>
      <c r="F12" s="57">
        <f t="shared" si="1"/>
        <v>16.561197715696867</v>
      </c>
      <c r="G12" s="57">
        <f t="shared" si="2"/>
        <v>-70.994773833123091</v>
      </c>
    </row>
    <row r="13" spans="1:7" ht="108">
      <c r="A13" s="60" t="s">
        <v>21</v>
      </c>
      <c r="B13" s="54" t="s">
        <v>22</v>
      </c>
      <c r="C13" s="55">
        <v>4755.2</v>
      </c>
      <c r="D13" s="56">
        <v>7723.4</v>
      </c>
      <c r="E13" s="55">
        <v>914.9</v>
      </c>
      <c r="F13" s="57">
        <f t="shared" si="1"/>
        <v>11.845819198798457</v>
      </c>
      <c r="G13" s="57">
        <f t="shared" si="2"/>
        <v>-80.760010094212646</v>
      </c>
    </row>
    <row r="14" spans="1:7" ht="264">
      <c r="A14" s="60" t="s">
        <v>23</v>
      </c>
      <c r="B14" s="58" t="s">
        <v>24</v>
      </c>
      <c r="C14" s="55"/>
      <c r="D14" s="56"/>
      <c r="E14" s="55">
        <v>127.8</v>
      </c>
      <c r="F14" s="57"/>
      <c r="G14" s="57"/>
    </row>
    <row r="15" spans="1:7" ht="60">
      <c r="A15" s="60" t="s">
        <v>25</v>
      </c>
      <c r="B15" s="58" t="s">
        <v>26</v>
      </c>
      <c r="C15" s="55"/>
      <c r="D15" s="56"/>
      <c r="E15" s="55">
        <v>21113.5</v>
      </c>
      <c r="F15" s="57"/>
      <c r="G15" s="57"/>
    </row>
    <row r="16" spans="1:7" ht="36">
      <c r="A16" s="47" t="s">
        <v>27</v>
      </c>
      <c r="B16" s="48" t="s">
        <v>28</v>
      </c>
      <c r="C16" s="49">
        <f>C17</f>
        <v>6545.8</v>
      </c>
      <c r="D16" s="49">
        <f>D17</f>
        <v>28216</v>
      </c>
      <c r="E16" s="49">
        <f>E17</f>
        <v>6779.2000000000007</v>
      </c>
      <c r="F16" s="46">
        <f t="shared" si="1"/>
        <v>24.0260844910689</v>
      </c>
      <c r="G16" s="46">
        <f t="shared" si="2"/>
        <v>3.5656451465061707</v>
      </c>
    </row>
    <row r="17" spans="1:7" ht="36">
      <c r="A17" s="50" t="s">
        <v>29</v>
      </c>
      <c r="B17" s="51" t="s">
        <v>30</v>
      </c>
      <c r="C17" s="52">
        <f>C18+C19+C20+C21</f>
        <v>6545.8</v>
      </c>
      <c r="D17" s="52">
        <f>D18+D19+D20+D21</f>
        <v>28216</v>
      </c>
      <c r="E17" s="52">
        <f>E18+E19+E20+E21</f>
        <v>6779.2000000000007</v>
      </c>
      <c r="F17" s="46">
        <f t="shared" si="1"/>
        <v>24.0260844910689</v>
      </c>
      <c r="G17" s="46">
        <f t="shared" si="2"/>
        <v>3.5656451465061707</v>
      </c>
    </row>
    <row r="18" spans="1:7" ht="108">
      <c r="A18" s="53" t="s">
        <v>274</v>
      </c>
      <c r="B18" s="61" t="s">
        <v>275</v>
      </c>
      <c r="C18" s="55">
        <v>3209.3</v>
      </c>
      <c r="D18" s="56">
        <v>14757</v>
      </c>
      <c r="E18" s="55">
        <v>3330</v>
      </c>
      <c r="F18" s="57">
        <f t="shared" si="1"/>
        <v>22.565562106119131</v>
      </c>
      <c r="G18" s="57">
        <f t="shared" si="2"/>
        <v>3.7609447543077863</v>
      </c>
    </row>
    <row r="19" spans="1:7" ht="120">
      <c r="A19" s="53" t="s">
        <v>276</v>
      </c>
      <c r="B19" s="61" t="s">
        <v>277</v>
      </c>
      <c r="C19" s="55">
        <v>16.899999999999999</v>
      </c>
      <c r="D19" s="56">
        <v>67</v>
      </c>
      <c r="E19" s="55">
        <v>18.899999999999999</v>
      </c>
      <c r="F19" s="57">
        <f t="shared" si="1"/>
        <v>28.208955223880594</v>
      </c>
      <c r="G19" s="57">
        <f t="shared" si="2"/>
        <v>11.834319526627212</v>
      </c>
    </row>
    <row r="20" spans="1:7" ht="108">
      <c r="A20" s="53" t="s">
        <v>278</v>
      </c>
      <c r="B20" s="61" t="s">
        <v>279</v>
      </c>
      <c r="C20" s="55">
        <v>3660.3</v>
      </c>
      <c r="D20" s="56">
        <v>14904</v>
      </c>
      <c r="E20" s="55">
        <v>3716.7</v>
      </c>
      <c r="F20" s="57">
        <f t="shared" si="1"/>
        <v>24.937600644122384</v>
      </c>
      <c r="G20" s="57">
        <f t="shared" si="2"/>
        <v>1.5408573067781219</v>
      </c>
    </row>
    <row r="21" spans="1:7" ht="108">
      <c r="A21" s="53" t="s">
        <v>280</v>
      </c>
      <c r="B21" s="61" t="s">
        <v>281</v>
      </c>
      <c r="C21" s="55">
        <v>-340.7</v>
      </c>
      <c r="D21" s="56">
        <v>-1512</v>
      </c>
      <c r="E21" s="55">
        <v>-286.39999999999998</v>
      </c>
      <c r="F21" s="57">
        <f t="shared" si="1"/>
        <v>18.94179894179894</v>
      </c>
      <c r="G21" s="57">
        <f t="shared" si="2"/>
        <v>-15.937775168770187</v>
      </c>
    </row>
    <row r="22" spans="1:7">
      <c r="A22" s="47" t="s">
        <v>31</v>
      </c>
      <c r="B22" s="48" t="s">
        <v>32</v>
      </c>
      <c r="C22" s="49">
        <f>C23+C26+C28+C30</f>
        <v>12544.800000000001</v>
      </c>
      <c r="D22" s="49">
        <f>D23+D26+D28+D30+D32</f>
        <v>94490</v>
      </c>
      <c r="E22" s="49">
        <f>E23+E26+E28+E30+E32</f>
        <v>20496.399999999998</v>
      </c>
      <c r="F22" s="46">
        <f t="shared" si="1"/>
        <v>21.691607577521431</v>
      </c>
      <c r="G22" s="46">
        <f t="shared" si="2"/>
        <v>63.385625916714474</v>
      </c>
    </row>
    <row r="23" spans="1:7" ht="24">
      <c r="A23" s="50" t="s">
        <v>33</v>
      </c>
      <c r="B23" s="51" t="s">
        <v>34</v>
      </c>
      <c r="C23" s="52">
        <f>C24+C25</f>
        <v>11265.900000000001</v>
      </c>
      <c r="D23" s="52">
        <f>D24+D25</f>
        <v>90170</v>
      </c>
      <c r="E23" s="52">
        <f>E24+E25</f>
        <v>11439.5</v>
      </c>
      <c r="F23" s="46">
        <f t="shared" si="1"/>
        <v>12.686591992902297</v>
      </c>
      <c r="G23" s="46">
        <f t="shared" si="2"/>
        <v>1.5409332587720286</v>
      </c>
    </row>
    <row r="24" spans="1:7" ht="36">
      <c r="A24" s="62" t="s">
        <v>282</v>
      </c>
      <c r="B24" s="63" t="s">
        <v>35</v>
      </c>
      <c r="C24" s="64">
        <v>5506.3</v>
      </c>
      <c r="D24" s="65">
        <v>53700</v>
      </c>
      <c r="E24" s="64">
        <v>5715.8</v>
      </c>
      <c r="F24" s="57">
        <f t="shared" si="1"/>
        <v>10.643947858472998</v>
      </c>
      <c r="G24" s="57">
        <f t="shared" si="2"/>
        <v>3.8047327606559662</v>
      </c>
    </row>
    <row r="25" spans="1:7" ht="60">
      <c r="A25" s="62" t="s">
        <v>283</v>
      </c>
      <c r="B25" s="63" t="s">
        <v>284</v>
      </c>
      <c r="C25" s="55">
        <v>5759.6</v>
      </c>
      <c r="D25" s="56">
        <v>36470</v>
      </c>
      <c r="E25" s="55">
        <v>5723.7</v>
      </c>
      <c r="F25" s="57">
        <f t="shared" si="1"/>
        <v>15.694269262407456</v>
      </c>
      <c r="G25" s="57">
        <f t="shared" si="2"/>
        <v>-0.62330717410931413</v>
      </c>
    </row>
    <row r="26" spans="1:7" ht="24">
      <c r="A26" s="50" t="s">
        <v>36</v>
      </c>
      <c r="B26" s="51" t="s">
        <v>37</v>
      </c>
      <c r="C26" s="52">
        <f>C27</f>
        <v>42.5</v>
      </c>
      <c r="D26" s="52"/>
      <c r="E26" s="52">
        <f>E27</f>
        <v>8</v>
      </c>
      <c r="F26" s="57"/>
      <c r="G26" s="46">
        <f t="shared" si="2"/>
        <v>-81.17647058823529</v>
      </c>
    </row>
    <row r="27" spans="1:7" ht="24">
      <c r="A27" s="53" t="s">
        <v>38</v>
      </c>
      <c r="B27" s="61" t="s">
        <v>37</v>
      </c>
      <c r="C27" s="55">
        <v>42.5</v>
      </c>
      <c r="D27" s="56"/>
      <c r="E27" s="55">
        <v>8</v>
      </c>
      <c r="F27" s="57"/>
      <c r="G27" s="57">
        <f t="shared" si="2"/>
        <v>-81.17647058823529</v>
      </c>
    </row>
    <row r="28" spans="1:7">
      <c r="A28" s="66" t="s">
        <v>39</v>
      </c>
      <c r="B28" s="67" t="s">
        <v>40</v>
      </c>
      <c r="C28" s="52">
        <f>C29</f>
        <v>-348.4</v>
      </c>
      <c r="D28" s="52"/>
      <c r="E28" s="52">
        <f>E29</f>
        <v>7277.1</v>
      </c>
      <c r="F28" s="57"/>
      <c r="G28" s="46">
        <f t="shared" si="2"/>
        <v>-2188.7198622273249</v>
      </c>
    </row>
    <row r="29" spans="1:7">
      <c r="A29" s="68" t="s">
        <v>41</v>
      </c>
      <c r="B29" s="69" t="s">
        <v>40</v>
      </c>
      <c r="C29" s="55">
        <v>-348.4</v>
      </c>
      <c r="D29" s="56"/>
      <c r="E29" s="55">
        <v>7277.1</v>
      </c>
      <c r="F29" s="57"/>
      <c r="G29" s="57">
        <f t="shared" si="2"/>
        <v>-2188.7198622273249</v>
      </c>
    </row>
    <row r="30" spans="1:7" ht="24">
      <c r="A30" s="50" t="s">
        <v>42</v>
      </c>
      <c r="B30" s="51" t="s">
        <v>43</v>
      </c>
      <c r="C30" s="52">
        <f>C31</f>
        <v>1584.8</v>
      </c>
      <c r="D30" s="52">
        <f>D31</f>
        <v>4320</v>
      </c>
      <c r="E30" s="52">
        <f>E31</f>
        <v>1755.3</v>
      </c>
      <c r="F30" s="46">
        <f t="shared" si="1"/>
        <v>40.631944444444443</v>
      </c>
      <c r="G30" s="46">
        <f t="shared" si="2"/>
        <v>10.758455325593133</v>
      </c>
    </row>
    <row r="31" spans="1:7" ht="36">
      <c r="A31" s="53" t="s">
        <v>44</v>
      </c>
      <c r="B31" s="61" t="s">
        <v>45</v>
      </c>
      <c r="C31" s="55">
        <v>1584.8</v>
      </c>
      <c r="D31" s="56">
        <v>4320</v>
      </c>
      <c r="E31" s="55">
        <v>1755.3</v>
      </c>
      <c r="F31" s="57">
        <f t="shared" si="1"/>
        <v>40.631944444444443</v>
      </c>
      <c r="G31" s="57">
        <f t="shared" si="2"/>
        <v>10.758455325593133</v>
      </c>
    </row>
    <row r="32" spans="1:7" ht="48">
      <c r="A32" s="53" t="s">
        <v>285</v>
      </c>
      <c r="B32" s="70" t="s">
        <v>47</v>
      </c>
      <c r="C32" s="55"/>
      <c r="D32" s="71"/>
      <c r="E32" s="71">
        <f>E33</f>
        <v>16.5</v>
      </c>
      <c r="F32" s="57"/>
      <c r="G32" s="57"/>
    </row>
    <row r="33" spans="1:7" ht="48">
      <c r="A33" s="53" t="s">
        <v>46</v>
      </c>
      <c r="B33" s="72" t="s">
        <v>47</v>
      </c>
      <c r="C33" s="55"/>
      <c r="D33" s="56"/>
      <c r="E33" s="55">
        <v>16.5</v>
      </c>
      <c r="F33" s="57"/>
      <c r="G33" s="57"/>
    </row>
    <row r="34" spans="1:7">
      <c r="A34" s="47" t="s">
        <v>48</v>
      </c>
      <c r="B34" s="48" t="s">
        <v>49</v>
      </c>
      <c r="C34" s="49">
        <f t="shared" ref="C34:E35" si="3">C35</f>
        <v>901.7</v>
      </c>
      <c r="D34" s="49">
        <f t="shared" si="3"/>
        <v>6730</v>
      </c>
      <c r="E34" s="49">
        <f t="shared" si="3"/>
        <v>3347.2</v>
      </c>
      <c r="F34" s="46">
        <f t="shared" si="1"/>
        <v>49.735512630014853</v>
      </c>
      <c r="G34" s="46">
        <f t="shared" si="2"/>
        <v>271.20993678607073</v>
      </c>
    </row>
    <row r="35" spans="1:7" ht="36">
      <c r="A35" s="50" t="s">
        <v>50</v>
      </c>
      <c r="B35" s="51" t="s">
        <v>51</v>
      </c>
      <c r="C35" s="52">
        <f>C36</f>
        <v>901.7</v>
      </c>
      <c r="D35" s="52">
        <f t="shared" si="3"/>
        <v>6730</v>
      </c>
      <c r="E35" s="52">
        <f>E36</f>
        <v>3347.2</v>
      </c>
      <c r="F35" s="46">
        <f t="shared" si="1"/>
        <v>49.735512630014853</v>
      </c>
      <c r="G35" s="46">
        <f t="shared" si="2"/>
        <v>271.20993678607073</v>
      </c>
    </row>
    <row r="36" spans="1:7" ht="48">
      <c r="A36" s="53" t="s">
        <v>52</v>
      </c>
      <c r="B36" s="61" t="s">
        <v>53</v>
      </c>
      <c r="C36" s="55">
        <v>901.7</v>
      </c>
      <c r="D36" s="56">
        <v>6730</v>
      </c>
      <c r="E36" s="55">
        <v>3347.2</v>
      </c>
      <c r="F36" s="57">
        <f t="shared" si="1"/>
        <v>49.735512630014853</v>
      </c>
      <c r="G36" s="57">
        <f t="shared" si="2"/>
        <v>271.20993678607073</v>
      </c>
    </row>
    <row r="37" spans="1:7" ht="48">
      <c r="A37" s="47" t="s">
        <v>54</v>
      </c>
      <c r="B37" s="48" t="s">
        <v>55</v>
      </c>
      <c r="C37" s="49">
        <f>C38+C43</f>
        <v>5816.2</v>
      </c>
      <c r="D37" s="49">
        <f>D38+D43</f>
        <v>12725</v>
      </c>
      <c r="E37" s="49">
        <f>E38+E43</f>
        <v>8220.5</v>
      </c>
      <c r="F37" s="46">
        <f t="shared" si="1"/>
        <v>64.601178781925341</v>
      </c>
      <c r="G37" s="46">
        <f t="shared" si="2"/>
        <v>41.337987001822512</v>
      </c>
    </row>
    <row r="38" spans="1:7" ht="84">
      <c r="A38" s="50" t="s">
        <v>56</v>
      </c>
      <c r="B38" s="51" t="s">
        <v>57</v>
      </c>
      <c r="C38" s="52">
        <f>C39+C40+C41+C42</f>
        <v>5719.8</v>
      </c>
      <c r="D38" s="52">
        <f>D39+D40+D41+D42</f>
        <v>12225</v>
      </c>
      <c r="E38" s="52">
        <f>E39+E40+E41+E42</f>
        <v>7649.5</v>
      </c>
      <c r="F38" s="46">
        <f t="shared" si="1"/>
        <v>62.57259713701432</v>
      </c>
      <c r="G38" s="46">
        <f t="shared" si="2"/>
        <v>33.737193608168127</v>
      </c>
    </row>
    <row r="39" spans="1:7" ht="84">
      <c r="A39" s="53" t="s">
        <v>286</v>
      </c>
      <c r="B39" s="61" t="s">
        <v>287</v>
      </c>
      <c r="C39" s="55">
        <v>2714.8</v>
      </c>
      <c r="D39" s="56">
        <v>8000</v>
      </c>
      <c r="E39" s="55">
        <v>4142.2</v>
      </c>
      <c r="F39" s="57">
        <f t="shared" si="1"/>
        <v>51.777499999999996</v>
      </c>
      <c r="G39" s="57">
        <f t="shared" si="2"/>
        <v>52.578458818329153</v>
      </c>
    </row>
    <row r="40" spans="1:7" ht="72">
      <c r="A40" s="53" t="s">
        <v>288</v>
      </c>
      <c r="B40" s="61" t="s">
        <v>289</v>
      </c>
      <c r="C40" s="55">
        <v>2.5</v>
      </c>
      <c r="D40" s="56">
        <v>25</v>
      </c>
      <c r="E40" s="55">
        <v>1.1000000000000001</v>
      </c>
      <c r="F40" s="57">
        <f t="shared" si="1"/>
        <v>4.4000000000000004</v>
      </c>
      <c r="G40" s="57">
        <f t="shared" si="2"/>
        <v>-55.999999999999993</v>
      </c>
    </row>
    <row r="41" spans="1:7" ht="72">
      <c r="A41" s="53" t="s">
        <v>290</v>
      </c>
      <c r="B41" s="61" t="s">
        <v>291</v>
      </c>
      <c r="C41" s="55">
        <v>47.4</v>
      </c>
      <c r="D41" s="56">
        <v>100</v>
      </c>
      <c r="E41" s="55">
        <v>35.299999999999997</v>
      </c>
      <c r="F41" s="57">
        <f t="shared" si="1"/>
        <v>35.299999999999997</v>
      </c>
      <c r="G41" s="57">
        <f t="shared" si="2"/>
        <v>-25.527426160337555</v>
      </c>
    </row>
    <row r="42" spans="1:7" ht="36">
      <c r="A42" s="53" t="s">
        <v>292</v>
      </c>
      <c r="B42" s="61" t="s">
        <v>293</v>
      </c>
      <c r="C42" s="55">
        <v>2955.1</v>
      </c>
      <c r="D42" s="56">
        <v>4100</v>
      </c>
      <c r="E42" s="55">
        <v>3470.9</v>
      </c>
      <c r="F42" s="57">
        <f t="shared" si="1"/>
        <v>84.65609756097561</v>
      </c>
      <c r="G42" s="57">
        <f t="shared" si="2"/>
        <v>17.454570065310818</v>
      </c>
    </row>
    <row r="43" spans="1:7" ht="84">
      <c r="A43" s="50" t="s">
        <v>58</v>
      </c>
      <c r="B43" s="51" t="s">
        <v>59</v>
      </c>
      <c r="C43" s="52">
        <f>C44</f>
        <v>96.4</v>
      </c>
      <c r="D43" s="73">
        <f>D44</f>
        <v>500</v>
      </c>
      <c r="E43" s="52">
        <f>E44</f>
        <v>571</v>
      </c>
      <c r="F43" s="46">
        <f t="shared" si="1"/>
        <v>114.19999999999999</v>
      </c>
      <c r="G43" s="46">
        <f t="shared" si="2"/>
        <v>492.32365145228209</v>
      </c>
    </row>
    <row r="44" spans="1:7" ht="72">
      <c r="A44" s="53" t="s">
        <v>294</v>
      </c>
      <c r="B44" s="61" t="s">
        <v>295</v>
      </c>
      <c r="C44" s="55">
        <v>96.4</v>
      </c>
      <c r="D44" s="56">
        <v>500</v>
      </c>
      <c r="E44" s="55">
        <v>571</v>
      </c>
      <c r="F44" s="57">
        <f t="shared" si="1"/>
        <v>114.19999999999999</v>
      </c>
      <c r="G44" s="57">
        <f t="shared" si="2"/>
        <v>492.32365145228209</v>
      </c>
    </row>
    <row r="45" spans="1:7" ht="24">
      <c r="A45" s="47" t="s">
        <v>60</v>
      </c>
      <c r="B45" s="48" t="s">
        <v>61</v>
      </c>
      <c r="C45" s="49">
        <f>C46</f>
        <v>804.3</v>
      </c>
      <c r="D45" s="49">
        <f>D46</f>
        <v>1649.8</v>
      </c>
      <c r="E45" s="49">
        <f>E46</f>
        <v>126.89999999999999</v>
      </c>
      <c r="F45" s="46">
        <f t="shared" si="1"/>
        <v>7.691841435325494</v>
      </c>
      <c r="G45" s="46">
        <f t="shared" si="2"/>
        <v>-84.222305110033574</v>
      </c>
    </row>
    <row r="46" spans="1:7" ht="24">
      <c r="A46" s="50" t="s">
        <v>62</v>
      </c>
      <c r="B46" s="51" t="s">
        <v>63</v>
      </c>
      <c r="C46" s="52">
        <f>C47+C48+C49</f>
        <v>804.3</v>
      </c>
      <c r="D46" s="52">
        <f>D47+D48+D49</f>
        <v>1649.8</v>
      </c>
      <c r="E46" s="52">
        <f>E47+E48+E49</f>
        <v>126.89999999999999</v>
      </c>
      <c r="F46" s="46">
        <f t="shared" si="1"/>
        <v>7.691841435325494</v>
      </c>
      <c r="G46" s="46">
        <f t="shared" si="2"/>
        <v>-84.222305110033574</v>
      </c>
    </row>
    <row r="47" spans="1:7" ht="24">
      <c r="A47" s="53" t="s">
        <v>64</v>
      </c>
      <c r="B47" s="61" t="s">
        <v>65</v>
      </c>
      <c r="C47" s="55">
        <v>46.3</v>
      </c>
      <c r="D47" s="56">
        <v>88.8</v>
      </c>
      <c r="E47" s="55">
        <v>118.1</v>
      </c>
      <c r="F47" s="57">
        <f t="shared" si="1"/>
        <v>132.9954954954955</v>
      </c>
      <c r="G47" s="57">
        <f t="shared" si="2"/>
        <v>155.07559395248381</v>
      </c>
    </row>
    <row r="48" spans="1:7" ht="24">
      <c r="A48" s="53" t="s">
        <v>66</v>
      </c>
      <c r="B48" s="61" t="s">
        <v>67</v>
      </c>
      <c r="C48" s="55">
        <v>726.7</v>
      </c>
      <c r="D48" s="56">
        <v>1527.1</v>
      </c>
      <c r="E48" s="55">
        <v>5.6</v>
      </c>
      <c r="F48" s="57">
        <f t="shared" si="1"/>
        <v>0.36670813961102744</v>
      </c>
      <c r="G48" s="57">
        <f t="shared" si="2"/>
        <v>-99.229393147103337</v>
      </c>
    </row>
    <row r="49" spans="1:7">
      <c r="A49" s="74" t="s">
        <v>296</v>
      </c>
      <c r="B49" s="75" t="s">
        <v>297</v>
      </c>
      <c r="C49" s="55">
        <v>31.3</v>
      </c>
      <c r="D49" s="56">
        <v>33.9</v>
      </c>
      <c r="E49" s="55">
        <v>3.2</v>
      </c>
      <c r="F49" s="57">
        <f t="shared" si="1"/>
        <v>9.4395280235988217</v>
      </c>
      <c r="G49" s="57">
        <f t="shared" si="2"/>
        <v>-89.776357827476033</v>
      </c>
    </row>
    <row r="50" spans="1:7" ht="24">
      <c r="A50" s="47" t="s">
        <v>68</v>
      </c>
      <c r="B50" s="48" t="s">
        <v>69</v>
      </c>
      <c r="C50" s="49">
        <f t="shared" ref="C50:E51" si="4">C51</f>
        <v>304.5</v>
      </c>
      <c r="D50" s="49">
        <f t="shared" si="4"/>
        <v>630</v>
      </c>
      <c r="E50" s="49">
        <f t="shared" si="4"/>
        <v>694</v>
      </c>
      <c r="F50" s="57">
        <f t="shared" si="1"/>
        <v>110.15873015873017</v>
      </c>
      <c r="G50" s="57">
        <f t="shared" si="2"/>
        <v>127.91461412151068</v>
      </c>
    </row>
    <row r="51" spans="1:7">
      <c r="A51" s="50" t="s">
        <v>70</v>
      </c>
      <c r="B51" s="51" t="s">
        <v>71</v>
      </c>
      <c r="C51" s="52">
        <f t="shared" si="4"/>
        <v>304.5</v>
      </c>
      <c r="D51" s="52">
        <f t="shared" si="4"/>
        <v>630</v>
      </c>
      <c r="E51" s="52">
        <f t="shared" si="4"/>
        <v>694</v>
      </c>
      <c r="F51" s="57">
        <f t="shared" si="1"/>
        <v>110.15873015873017</v>
      </c>
      <c r="G51" s="57">
        <f t="shared" si="2"/>
        <v>127.91461412151068</v>
      </c>
    </row>
    <row r="52" spans="1:7" ht="24">
      <c r="A52" s="53" t="s">
        <v>298</v>
      </c>
      <c r="B52" s="61" t="s">
        <v>299</v>
      </c>
      <c r="C52" s="55">
        <v>304.5</v>
      </c>
      <c r="D52" s="56">
        <v>630</v>
      </c>
      <c r="E52" s="55">
        <v>694</v>
      </c>
      <c r="F52" s="57">
        <f t="shared" si="1"/>
        <v>110.15873015873017</v>
      </c>
      <c r="G52" s="57">
        <f t="shared" si="2"/>
        <v>127.91461412151068</v>
      </c>
    </row>
    <row r="53" spans="1:7" ht="24">
      <c r="A53" s="47" t="s">
        <v>72</v>
      </c>
      <c r="B53" s="48" t="s">
        <v>73</v>
      </c>
      <c r="C53" s="49">
        <f>+C54+C56</f>
        <v>2353.9</v>
      </c>
      <c r="D53" s="49">
        <f>D54+D56</f>
        <v>4500</v>
      </c>
      <c r="E53" s="49">
        <f>E54+E56</f>
        <v>1231.0999999999999</v>
      </c>
      <c r="F53" s="46">
        <f t="shared" si="1"/>
        <v>27.357777777777777</v>
      </c>
      <c r="G53" s="46">
        <f t="shared" si="2"/>
        <v>-47.699562428310472</v>
      </c>
    </row>
    <row r="54" spans="1:7" ht="36">
      <c r="A54" s="50" t="s">
        <v>74</v>
      </c>
      <c r="B54" s="51" t="s">
        <v>75</v>
      </c>
      <c r="C54" s="52">
        <f>C55</f>
        <v>1693.2</v>
      </c>
      <c r="D54" s="52">
        <f>D55</f>
        <v>2500</v>
      </c>
      <c r="E54" s="52">
        <f>E55</f>
        <v>962.6</v>
      </c>
      <c r="F54" s="46">
        <f t="shared" si="1"/>
        <v>38.503999999999998</v>
      </c>
      <c r="G54" s="46">
        <f t="shared" si="2"/>
        <v>-43.149066855657928</v>
      </c>
    </row>
    <row r="55" spans="1:7" ht="60">
      <c r="A55" s="53" t="s">
        <v>300</v>
      </c>
      <c r="B55" s="61" t="s">
        <v>301</v>
      </c>
      <c r="C55" s="55">
        <v>1693.2</v>
      </c>
      <c r="D55" s="56">
        <v>2500</v>
      </c>
      <c r="E55" s="55">
        <v>962.6</v>
      </c>
      <c r="F55" s="57">
        <f t="shared" si="1"/>
        <v>38.503999999999998</v>
      </c>
      <c r="G55" s="57">
        <f t="shared" si="2"/>
        <v>-43.149066855657928</v>
      </c>
    </row>
    <row r="56" spans="1:7" ht="72">
      <c r="A56" s="50" t="s">
        <v>76</v>
      </c>
      <c r="B56" s="51" t="s">
        <v>77</v>
      </c>
      <c r="C56" s="52">
        <f>C57+C58</f>
        <v>660.7</v>
      </c>
      <c r="D56" s="52">
        <f t="shared" ref="D56" si="5">D57+D58</f>
        <v>2000</v>
      </c>
      <c r="E56" s="52">
        <f>E57+E58</f>
        <v>268.5</v>
      </c>
      <c r="F56" s="46">
        <f t="shared" si="1"/>
        <v>13.425000000000001</v>
      </c>
      <c r="G56" s="46">
        <f t="shared" si="2"/>
        <v>-59.361283487210535</v>
      </c>
    </row>
    <row r="57" spans="1:7" ht="96">
      <c r="A57" s="53" t="s">
        <v>302</v>
      </c>
      <c r="B57" s="61" t="s">
        <v>303</v>
      </c>
      <c r="C57" s="55">
        <v>647.70000000000005</v>
      </c>
      <c r="D57" s="56">
        <v>2000</v>
      </c>
      <c r="E57" s="55">
        <v>268.5</v>
      </c>
      <c r="F57" s="57">
        <f t="shared" si="1"/>
        <v>13.425000000000001</v>
      </c>
      <c r="G57" s="57">
        <f t="shared" si="2"/>
        <v>-58.545622973598888</v>
      </c>
    </row>
    <row r="58" spans="1:7" ht="60">
      <c r="A58" s="53" t="s">
        <v>304</v>
      </c>
      <c r="B58" s="61" t="s">
        <v>305</v>
      </c>
      <c r="C58" s="55">
        <v>13</v>
      </c>
      <c r="D58" s="56"/>
      <c r="E58" s="55"/>
      <c r="F58" s="57"/>
      <c r="G58" s="57">
        <f t="shared" si="2"/>
        <v>-100</v>
      </c>
    </row>
    <row r="59" spans="1:7">
      <c r="A59" s="47" t="s">
        <v>78</v>
      </c>
      <c r="B59" s="48" t="s">
        <v>79</v>
      </c>
      <c r="C59" s="76">
        <f>C60+C77+C83+C74</f>
        <v>1332.7</v>
      </c>
      <c r="D59" s="76">
        <f>D60+D77+D83+D74</f>
        <v>2054</v>
      </c>
      <c r="E59" s="76">
        <f>E60+E77+E83+E74</f>
        <v>1080.4000000000001</v>
      </c>
      <c r="F59" s="46">
        <f t="shared" si="1"/>
        <v>52.599805258033108</v>
      </c>
      <c r="G59" s="46">
        <f t="shared" si="2"/>
        <v>-18.931492458917972</v>
      </c>
    </row>
    <row r="60" spans="1:7" ht="36">
      <c r="A60" s="50" t="s">
        <v>80</v>
      </c>
      <c r="B60" s="51" t="s">
        <v>81</v>
      </c>
      <c r="C60" s="73">
        <f>C61+C62+C63+C64+C66+C67+C68+C69+C70+C71+C72+C73</f>
        <v>894.6</v>
      </c>
      <c r="D60" s="73">
        <f>D61+D62+D63+D64+D66+D67+D68+D69+D70+D71+D72+D73+D65</f>
        <v>1424.5000000000002</v>
      </c>
      <c r="E60" s="73">
        <f>E61+E62+E63+E64+E66+E67+E68+E69+E70+E71+E72+E73</f>
        <v>758.90000000000009</v>
      </c>
      <c r="F60" s="46">
        <f t="shared" si="1"/>
        <v>53.274833274833277</v>
      </c>
      <c r="G60" s="46">
        <f t="shared" si="2"/>
        <v>-15.168790520903187</v>
      </c>
    </row>
    <row r="61" spans="1:7" ht="84">
      <c r="A61" s="53" t="s">
        <v>306</v>
      </c>
      <c r="B61" s="61" t="s">
        <v>307</v>
      </c>
      <c r="C61" s="55">
        <v>22.2</v>
      </c>
      <c r="D61" s="56">
        <v>100.4</v>
      </c>
      <c r="E61" s="55">
        <v>29.5</v>
      </c>
      <c r="F61" s="57">
        <f t="shared" si="1"/>
        <v>29.382470119521908</v>
      </c>
      <c r="G61" s="57">
        <f t="shared" si="2"/>
        <v>32.882882882882882</v>
      </c>
    </row>
    <row r="62" spans="1:7" ht="108">
      <c r="A62" s="53" t="s">
        <v>308</v>
      </c>
      <c r="B62" s="61" t="s">
        <v>309</v>
      </c>
      <c r="C62" s="55">
        <v>66.599999999999994</v>
      </c>
      <c r="D62" s="56">
        <v>327.60000000000002</v>
      </c>
      <c r="E62" s="55">
        <v>53.2</v>
      </c>
      <c r="F62" s="57">
        <f t="shared" si="1"/>
        <v>16.239316239316238</v>
      </c>
      <c r="G62" s="57">
        <f t="shared" si="2"/>
        <v>-20.12012012012012</v>
      </c>
    </row>
    <row r="63" spans="1:7" ht="84">
      <c r="A63" s="53" t="s">
        <v>310</v>
      </c>
      <c r="B63" s="61" t="s">
        <v>311</v>
      </c>
      <c r="C63" s="55">
        <v>8.5</v>
      </c>
      <c r="D63" s="56">
        <v>72</v>
      </c>
      <c r="E63" s="55">
        <v>10.8</v>
      </c>
      <c r="F63" s="57">
        <f t="shared" si="1"/>
        <v>15.000000000000002</v>
      </c>
      <c r="G63" s="57">
        <f t="shared" si="2"/>
        <v>27.058823529411768</v>
      </c>
    </row>
    <row r="64" spans="1:7" ht="84">
      <c r="A64" s="53" t="s">
        <v>312</v>
      </c>
      <c r="B64" s="61" t="s">
        <v>313</v>
      </c>
      <c r="C64" s="55">
        <v>15.6</v>
      </c>
      <c r="D64" s="56">
        <v>183.7</v>
      </c>
      <c r="E64" s="55">
        <v>14</v>
      </c>
      <c r="F64" s="57">
        <f t="shared" si="1"/>
        <v>7.6211213935764839</v>
      </c>
      <c r="G64" s="57">
        <f t="shared" si="2"/>
        <v>-10.256410256410248</v>
      </c>
    </row>
    <row r="65" spans="1:7" ht="84">
      <c r="A65" s="53" t="s">
        <v>314</v>
      </c>
      <c r="B65" s="72" t="s">
        <v>315</v>
      </c>
      <c r="C65" s="55"/>
      <c r="D65" s="56">
        <v>3.3</v>
      </c>
      <c r="E65" s="55"/>
      <c r="F65" s="57"/>
      <c r="G65" s="57"/>
    </row>
    <row r="66" spans="1:7" ht="72">
      <c r="A66" s="53" t="s">
        <v>316</v>
      </c>
      <c r="B66" s="61" t="s">
        <v>317</v>
      </c>
      <c r="C66" s="55"/>
      <c r="D66" s="56">
        <v>2.7</v>
      </c>
      <c r="E66" s="55"/>
      <c r="F66" s="57"/>
      <c r="G66" s="57"/>
    </row>
    <row r="67" spans="1:7" ht="84">
      <c r="A67" s="53" t="s">
        <v>318</v>
      </c>
      <c r="B67" s="61" t="s">
        <v>319</v>
      </c>
      <c r="C67" s="55"/>
      <c r="D67" s="56">
        <v>10.5</v>
      </c>
      <c r="E67" s="55"/>
      <c r="F67" s="57"/>
      <c r="G67" s="57"/>
    </row>
    <row r="68" spans="1:7" ht="96">
      <c r="A68" s="53" t="s">
        <v>320</v>
      </c>
      <c r="B68" s="61" t="s">
        <v>321</v>
      </c>
      <c r="C68" s="55"/>
      <c r="D68" s="56">
        <v>5.3</v>
      </c>
      <c r="E68" s="55">
        <v>2</v>
      </c>
      <c r="F68" s="57">
        <f t="shared" ref="F68:F70" si="6">E68/D68*100</f>
        <v>37.735849056603776</v>
      </c>
      <c r="G68" s="57"/>
    </row>
    <row r="69" spans="1:7" ht="120">
      <c r="A69" s="53" t="s">
        <v>322</v>
      </c>
      <c r="B69" s="61" t="s">
        <v>323</v>
      </c>
      <c r="C69" s="55">
        <v>3.6</v>
      </c>
      <c r="D69" s="56">
        <v>58</v>
      </c>
      <c r="E69" s="55">
        <v>8.1</v>
      </c>
      <c r="F69" s="57">
        <f t="shared" si="6"/>
        <v>13.96551724137931</v>
      </c>
      <c r="G69" s="57">
        <f t="shared" ref="G69:G81" si="7">E69*100/C69-100</f>
        <v>125</v>
      </c>
    </row>
    <row r="70" spans="1:7" ht="84">
      <c r="A70" s="53" t="s">
        <v>324</v>
      </c>
      <c r="B70" s="61" t="s">
        <v>325</v>
      </c>
      <c r="C70" s="55">
        <v>6.5</v>
      </c>
      <c r="D70" s="56">
        <v>7.2</v>
      </c>
      <c r="E70" s="55">
        <v>5</v>
      </c>
      <c r="F70" s="57">
        <f t="shared" si="6"/>
        <v>69.444444444444443</v>
      </c>
      <c r="G70" s="57">
        <f t="shared" si="7"/>
        <v>-23.07692307692308</v>
      </c>
    </row>
    <row r="71" spans="1:7" ht="84">
      <c r="A71" s="53" t="s">
        <v>326</v>
      </c>
      <c r="B71" s="61" t="s">
        <v>327</v>
      </c>
      <c r="C71" s="55">
        <v>89.4</v>
      </c>
      <c r="D71" s="56">
        <v>164.5</v>
      </c>
      <c r="E71" s="55">
        <v>18.600000000000001</v>
      </c>
      <c r="F71" s="57">
        <f t="shared" si="1"/>
        <v>11.306990881458967</v>
      </c>
      <c r="G71" s="57">
        <f t="shared" si="7"/>
        <v>-79.194630872483216</v>
      </c>
    </row>
    <row r="72" spans="1:7" ht="96">
      <c r="A72" s="53" t="s">
        <v>328</v>
      </c>
      <c r="B72" s="61" t="s">
        <v>329</v>
      </c>
      <c r="C72" s="55">
        <v>667.2</v>
      </c>
      <c r="D72" s="56">
        <v>411.4</v>
      </c>
      <c r="E72" s="55">
        <v>617.70000000000005</v>
      </c>
      <c r="F72" s="57">
        <f t="shared" ref="F72:F77" si="8">E72/D72*100</f>
        <v>150.14584346135149</v>
      </c>
      <c r="G72" s="57">
        <f t="shared" si="7"/>
        <v>-7.4190647482014356</v>
      </c>
    </row>
    <row r="73" spans="1:7" ht="84">
      <c r="A73" s="53" t="s">
        <v>82</v>
      </c>
      <c r="B73" s="77" t="s">
        <v>319</v>
      </c>
      <c r="C73" s="55">
        <v>15</v>
      </c>
      <c r="D73" s="56">
        <v>77.900000000000006</v>
      </c>
      <c r="E73" s="55"/>
      <c r="F73" s="57"/>
      <c r="G73" s="57">
        <f t="shared" si="7"/>
        <v>-100</v>
      </c>
    </row>
    <row r="74" spans="1:7" ht="108">
      <c r="A74" s="50" t="s">
        <v>83</v>
      </c>
      <c r="B74" s="51" t="s">
        <v>84</v>
      </c>
      <c r="C74" s="52">
        <f>C75+C76</f>
        <v>152.30000000000001</v>
      </c>
      <c r="D74" s="52">
        <f>D76</f>
        <v>301.2</v>
      </c>
      <c r="E74" s="52">
        <f>E75+E76</f>
        <v>3.7</v>
      </c>
      <c r="F74" s="46">
        <f t="shared" si="8"/>
        <v>1.2284196547144755</v>
      </c>
      <c r="G74" s="46">
        <f t="shared" si="7"/>
        <v>-97.570584372948133</v>
      </c>
    </row>
    <row r="75" spans="1:7" ht="72">
      <c r="A75" s="53" t="s">
        <v>330</v>
      </c>
      <c r="B75" s="61" t="s">
        <v>331</v>
      </c>
      <c r="C75" s="55">
        <v>152.30000000000001</v>
      </c>
      <c r="D75" s="56"/>
      <c r="E75" s="55">
        <v>3.7</v>
      </c>
      <c r="F75" s="57"/>
      <c r="G75" s="57">
        <f t="shared" si="7"/>
        <v>-97.570584372948133</v>
      </c>
    </row>
    <row r="76" spans="1:7" ht="84">
      <c r="A76" s="78" t="s">
        <v>332</v>
      </c>
      <c r="B76" s="79" t="s">
        <v>333</v>
      </c>
      <c r="C76" s="55"/>
      <c r="D76" s="80">
        <v>301.2</v>
      </c>
      <c r="E76" s="55"/>
      <c r="F76" s="57"/>
      <c r="G76" s="57"/>
    </row>
    <row r="77" spans="1:7" ht="24">
      <c r="A77" s="50" t="s">
        <v>85</v>
      </c>
      <c r="B77" s="51" t="s">
        <v>86</v>
      </c>
      <c r="C77" s="73">
        <f>C80+C81+C82+C78+C79</f>
        <v>284.8</v>
      </c>
      <c r="D77" s="73">
        <f>D80+D81+D82+D78</f>
        <v>278.3</v>
      </c>
      <c r="E77" s="73">
        <f>E80+E81+E82+E78+E79</f>
        <v>317.8</v>
      </c>
      <c r="F77" s="46">
        <f t="shared" si="8"/>
        <v>114.19331656485807</v>
      </c>
      <c r="G77" s="46">
        <f t="shared" si="7"/>
        <v>11.587078651685388</v>
      </c>
    </row>
    <row r="78" spans="1:7" ht="60">
      <c r="A78" s="53" t="s">
        <v>334</v>
      </c>
      <c r="B78" s="81" t="s">
        <v>335</v>
      </c>
      <c r="C78" s="55">
        <v>102.8</v>
      </c>
      <c r="D78" s="56"/>
      <c r="E78" s="55">
        <v>225.3</v>
      </c>
      <c r="F78" s="57"/>
      <c r="G78" s="57">
        <f t="shared" si="7"/>
        <v>119.16342412451363</v>
      </c>
    </row>
    <row r="79" spans="1:7" ht="144">
      <c r="A79" s="53" t="s">
        <v>336</v>
      </c>
      <c r="B79" s="82" t="s">
        <v>337</v>
      </c>
      <c r="C79" s="55">
        <v>25.4</v>
      </c>
      <c r="D79" s="56"/>
      <c r="E79" s="55"/>
      <c r="F79" s="57"/>
      <c r="G79" s="57">
        <f t="shared" si="7"/>
        <v>-100</v>
      </c>
    </row>
    <row r="80" spans="1:7" ht="48">
      <c r="A80" s="62" t="s">
        <v>338</v>
      </c>
      <c r="B80" s="83" t="s">
        <v>339</v>
      </c>
      <c r="C80" s="55">
        <v>82.2</v>
      </c>
      <c r="D80" s="56">
        <v>276</v>
      </c>
      <c r="E80" s="55">
        <v>8.5</v>
      </c>
      <c r="F80" s="57">
        <f t="shared" ref="F80:F81" si="9">E80/D80*100</f>
        <v>3.0797101449275366</v>
      </c>
      <c r="G80" s="57">
        <f t="shared" si="7"/>
        <v>-89.65936739659368</v>
      </c>
    </row>
    <row r="81" spans="1:7" ht="60">
      <c r="A81" s="53" t="s">
        <v>340</v>
      </c>
      <c r="B81" s="61" t="s">
        <v>341</v>
      </c>
      <c r="C81" s="55">
        <v>74.400000000000006</v>
      </c>
      <c r="D81" s="56">
        <v>1.3</v>
      </c>
      <c r="E81" s="55">
        <v>84</v>
      </c>
      <c r="F81" s="57">
        <f t="shared" si="9"/>
        <v>6461.538461538461</v>
      </c>
      <c r="G81" s="57">
        <f t="shared" si="7"/>
        <v>12.903225806451601</v>
      </c>
    </row>
    <row r="82" spans="1:7" ht="72">
      <c r="A82" s="53" t="s">
        <v>342</v>
      </c>
      <c r="B82" s="61" t="s">
        <v>343</v>
      </c>
      <c r="C82" s="55"/>
      <c r="D82" s="56">
        <v>1</v>
      </c>
      <c r="E82" s="55"/>
      <c r="F82" s="57"/>
      <c r="G82" s="57"/>
    </row>
    <row r="83" spans="1:7" ht="24">
      <c r="A83" s="50" t="s">
        <v>87</v>
      </c>
      <c r="B83" s="51" t="s">
        <v>88</v>
      </c>
      <c r="C83" s="52">
        <f>C84</f>
        <v>1</v>
      </c>
      <c r="D83" s="73">
        <f>D84</f>
        <v>50</v>
      </c>
      <c r="E83" s="52"/>
      <c r="F83" s="46"/>
      <c r="G83" s="46">
        <f t="shared" ref="G83:G87" si="10">E83*100/C83-100</f>
        <v>-100</v>
      </c>
    </row>
    <row r="84" spans="1:7" ht="96">
      <c r="A84" s="53" t="s">
        <v>89</v>
      </c>
      <c r="B84" s="61" t="s">
        <v>344</v>
      </c>
      <c r="C84" s="55">
        <v>1</v>
      </c>
      <c r="D84" s="56">
        <v>50</v>
      </c>
      <c r="E84" s="55"/>
      <c r="F84" s="57"/>
      <c r="G84" s="57">
        <f t="shared" si="10"/>
        <v>-100</v>
      </c>
    </row>
    <row r="85" spans="1:7">
      <c r="A85" s="47" t="s">
        <v>90</v>
      </c>
      <c r="B85" s="48" t="s">
        <v>91</v>
      </c>
      <c r="C85" s="76">
        <f>C86</f>
        <v>-152.9</v>
      </c>
      <c r="D85" s="76"/>
      <c r="E85" s="76">
        <f>E86</f>
        <v>-4.9000000000000004</v>
      </c>
      <c r="F85" s="46"/>
      <c r="G85" s="46">
        <f t="shared" si="10"/>
        <v>-96.795291039895361</v>
      </c>
    </row>
    <row r="86" spans="1:7">
      <c r="A86" s="50" t="s">
        <v>92</v>
      </c>
      <c r="B86" s="51" t="s">
        <v>93</v>
      </c>
      <c r="C86" s="52">
        <f>C87</f>
        <v>-152.9</v>
      </c>
      <c r="D86" s="73"/>
      <c r="E86" s="52">
        <f>E87</f>
        <v>-4.9000000000000004</v>
      </c>
      <c r="F86" s="46"/>
      <c r="G86" s="46">
        <f t="shared" si="10"/>
        <v>-96.795291039895361</v>
      </c>
    </row>
    <row r="87" spans="1:7" ht="24">
      <c r="A87" s="53" t="s">
        <v>94</v>
      </c>
      <c r="B87" s="61" t="s">
        <v>95</v>
      </c>
      <c r="C87" s="55">
        <v>-152.9</v>
      </c>
      <c r="D87" s="56"/>
      <c r="E87" s="55">
        <v>-4.9000000000000004</v>
      </c>
      <c r="F87" s="46"/>
      <c r="G87" s="46">
        <f t="shared" si="10"/>
        <v>-96.795291039895361</v>
      </c>
    </row>
    <row r="88" spans="1:7">
      <c r="A88" s="84" t="s">
        <v>96</v>
      </c>
      <c r="B88" s="85" t="s">
        <v>97</v>
      </c>
      <c r="C88" s="86">
        <f>C89+C114+C118+C120+C123</f>
        <v>344185.31125000003</v>
      </c>
      <c r="D88" s="87">
        <f>D89+D114+D120+D123</f>
        <v>1638794.87408</v>
      </c>
      <c r="E88" s="87">
        <v>331248.3</v>
      </c>
      <c r="F88" s="88">
        <f>E88/D88*100</f>
        <v>20.212920191488813</v>
      </c>
      <c r="G88" s="46">
        <f>E88*100/C88-100</f>
        <v>-3.7587342710866523</v>
      </c>
    </row>
    <row r="89" spans="1:7" ht="36">
      <c r="A89" s="89" t="s">
        <v>98</v>
      </c>
      <c r="B89" s="90" t="s">
        <v>99</v>
      </c>
      <c r="C89" s="91">
        <f>C90+C94+C103+C109</f>
        <v>374751.47187000001</v>
      </c>
      <c r="D89" s="92">
        <f>D90+D94+D103+D109</f>
        <v>1638782.7740799999</v>
      </c>
      <c r="E89" s="92">
        <f>E90+E94+E103+E109</f>
        <v>346699.42468</v>
      </c>
      <c r="F89" s="88">
        <f t="shared" ref="F89:F126" si="11">E89/D89*100</f>
        <v>21.15591097024036</v>
      </c>
      <c r="G89" s="46">
        <f t="shared" ref="G89:G126" si="12">E89*100/C89-100</f>
        <v>-7.4855068747351368</v>
      </c>
    </row>
    <row r="90" spans="1:7" ht="24">
      <c r="A90" s="93" t="s">
        <v>100</v>
      </c>
      <c r="B90" s="94" t="s">
        <v>101</v>
      </c>
      <c r="C90" s="95">
        <v>19803.70032</v>
      </c>
      <c r="D90" s="96">
        <v>136066.71541999999</v>
      </c>
      <c r="E90" s="95">
        <v>35734.865409999999</v>
      </c>
      <c r="F90" s="88">
        <f t="shared" si="11"/>
        <v>26.262753017662284</v>
      </c>
      <c r="G90" s="46">
        <f t="shared" si="12"/>
        <v>80.445395721883955</v>
      </c>
    </row>
    <row r="91" spans="1:7" ht="24">
      <c r="A91" s="97" t="s">
        <v>102</v>
      </c>
      <c r="B91" s="98" t="s">
        <v>103</v>
      </c>
      <c r="C91" s="99">
        <v>17.00001</v>
      </c>
      <c r="D91" s="100">
        <v>34.9</v>
      </c>
      <c r="E91" s="99">
        <v>8.72499</v>
      </c>
      <c r="F91" s="101">
        <f t="shared" si="11"/>
        <v>24.999971346704871</v>
      </c>
      <c r="G91" s="57">
        <f t="shared" si="12"/>
        <v>-48.676559602023758</v>
      </c>
    </row>
    <row r="92" spans="1:7" ht="24">
      <c r="A92" s="97" t="s">
        <v>104</v>
      </c>
      <c r="B92" s="98" t="s">
        <v>105</v>
      </c>
      <c r="C92" s="99">
        <v>17264.75001</v>
      </c>
      <c r="D92" s="100">
        <v>133740.9</v>
      </c>
      <c r="E92" s="99">
        <v>33435.224999999999</v>
      </c>
      <c r="F92" s="101">
        <f t="shared" si="11"/>
        <v>25</v>
      </c>
      <c r="G92" s="57">
        <f t="shared" si="12"/>
        <v>93.661796322760665</v>
      </c>
    </row>
    <row r="93" spans="1:7">
      <c r="A93" s="97" t="s">
        <v>106</v>
      </c>
      <c r="B93" s="98" t="s">
        <v>107</v>
      </c>
      <c r="C93" s="99">
        <v>2521.9503</v>
      </c>
      <c r="D93" s="100">
        <v>2290.9154199999998</v>
      </c>
      <c r="E93" s="99">
        <v>2290.9154199999998</v>
      </c>
      <c r="F93" s="101">
        <f t="shared" si="11"/>
        <v>100</v>
      </c>
      <c r="G93" s="57">
        <f t="shared" si="12"/>
        <v>-9.1609608642961859</v>
      </c>
    </row>
    <row r="94" spans="1:7" ht="36">
      <c r="A94" s="93" t="s">
        <v>108</v>
      </c>
      <c r="B94" s="94" t="s">
        <v>109</v>
      </c>
      <c r="C94" s="95">
        <v>164211.33046</v>
      </c>
      <c r="D94" s="96">
        <f>D95+D96+D97+D98+D99+D100+D101+D102</f>
        <v>477308.15711999999</v>
      </c>
      <c r="E94" s="95">
        <v>78237.395669999998</v>
      </c>
      <c r="F94" s="88">
        <f t="shared" si="11"/>
        <v>16.391380390830058</v>
      </c>
      <c r="G94" s="46">
        <f t="shared" si="12"/>
        <v>-52.355665439871863</v>
      </c>
    </row>
    <row r="95" spans="1:7" ht="36">
      <c r="A95" s="97" t="s">
        <v>110</v>
      </c>
      <c r="B95" s="98" t="s">
        <v>111</v>
      </c>
      <c r="C95" s="99">
        <v>8708.4391300000007</v>
      </c>
      <c r="D95" s="100">
        <v>23344.503430000001</v>
      </c>
      <c r="E95" s="99">
        <v>4583.2324099999996</v>
      </c>
      <c r="F95" s="101">
        <f t="shared" si="11"/>
        <v>19.633025922967768</v>
      </c>
      <c r="G95" s="57">
        <f t="shared" si="12"/>
        <v>-47.370219374777903</v>
      </c>
    </row>
    <row r="96" spans="1:7" ht="96">
      <c r="A96" s="97" t="s">
        <v>169</v>
      </c>
      <c r="B96" s="98" t="s">
        <v>170</v>
      </c>
      <c r="C96" s="99">
        <v>67657.737510000006</v>
      </c>
      <c r="D96" s="100"/>
      <c r="E96" s="99"/>
      <c r="F96" s="101"/>
      <c r="G96" s="57">
        <f t="shared" si="12"/>
        <v>-100</v>
      </c>
    </row>
    <row r="97" spans="1:7" ht="48">
      <c r="A97" s="97" t="s">
        <v>112</v>
      </c>
      <c r="B97" s="98" t="s">
        <v>113</v>
      </c>
      <c r="C97" s="99">
        <v>4860</v>
      </c>
      <c r="D97" s="100">
        <v>16793.7</v>
      </c>
      <c r="E97" s="99">
        <v>4400</v>
      </c>
      <c r="F97" s="101">
        <f t="shared" si="11"/>
        <v>26.20030130346499</v>
      </c>
      <c r="G97" s="57">
        <f t="shared" si="12"/>
        <v>-9.4650205761316926</v>
      </c>
    </row>
    <row r="98" spans="1:7" ht="48">
      <c r="A98" s="97" t="s">
        <v>171</v>
      </c>
      <c r="B98" s="98" t="s">
        <v>172</v>
      </c>
      <c r="C98" s="99">
        <v>3291.7316000000001</v>
      </c>
      <c r="D98" s="100"/>
      <c r="E98" s="99"/>
      <c r="F98" s="101"/>
      <c r="G98" s="57">
        <f t="shared" si="12"/>
        <v>-100</v>
      </c>
    </row>
    <row r="99" spans="1:7" ht="24">
      <c r="A99" s="97" t="s">
        <v>114</v>
      </c>
      <c r="B99" s="98" t="s">
        <v>115</v>
      </c>
      <c r="C99" s="102"/>
      <c r="D99" s="100">
        <v>1910.4962</v>
      </c>
      <c r="E99" s="99">
        <v>1910.4962</v>
      </c>
      <c r="F99" s="101">
        <f t="shared" si="11"/>
        <v>100</v>
      </c>
      <c r="G99" s="57"/>
    </row>
    <row r="100" spans="1:7" ht="24">
      <c r="A100" s="97" t="s">
        <v>116</v>
      </c>
      <c r="B100" s="98" t="s">
        <v>117</v>
      </c>
      <c r="C100" s="99">
        <v>328.32485000000003</v>
      </c>
      <c r="D100" s="100">
        <v>516.08022000000005</v>
      </c>
      <c r="E100" s="99">
        <v>516.08022000000005</v>
      </c>
      <c r="F100" s="101">
        <f t="shared" si="11"/>
        <v>100</v>
      </c>
      <c r="G100" s="57">
        <f t="shared" si="12"/>
        <v>57.185854192882459</v>
      </c>
    </row>
    <row r="101" spans="1:7" ht="24">
      <c r="A101" s="97" t="s">
        <v>118</v>
      </c>
      <c r="B101" s="98" t="s">
        <v>119</v>
      </c>
      <c r="C101" s="99">
        <v>15582</v>
      </c>
      <c r="D101" s="100">
        <v>36244.722229999999</v>
      </c>
      <c r="E101" s="99">
        <v>8541.6666700000005</v>
      </c>
      <c r="F101" s="101">
        <f t="shared" si="11"/>
        <v>23.56664955464883</v>
      </c>
      <c r="G101" s="57">
        <f t="shared" si="12"/>
        <v>-45.182475484533434</v>
      </c>
    </row>
    <row r="102" spans="1:7">
      <c r="A102" s="97" t="s">
        <v>120</v>
      </c>
      <c r="B102" s="98" t="s">
        <v>121</v>
      </c>
      <c r="C102" s="99">
        <v>63783.097370000003</v>
      </c>
      <c r="D102" s="100">
        <v>398498.65503999998</v>
      </c>
      <c r="E102" s="99">
        <v>58285.920169999998</v>
      </c>
      <c r="F102" s="101">
        <f t="shared" si="11"/>
        <v>14.626378140259833</v>
      </c>
      <c r="G102" s="57">
        <f t="shared" si="12"/>
        <v>-8.6185485287918482</v>
      </c>
    </row>
    <row r="103" spans="1:7" ht="24">
      <c r="A103" s="93" t="s">
        <v>122</v>
      </c>
      <c r="B103" s="94" t="s">
        <v>123</v>
      </c>
      <c r="C103" s="95">
        <v>183204.30609</v>
      </c>
      <c r="D103" s="96">
        <v>970119.23653999995</v>
      </c>
      <c r="E103" s="95">
        <v>218531.36360000001</v>
      </c>
      <c r="F103" s="88">
        <f t="shared" si="11"/>
        <v>22.526237535440266</v>
      </c>
      <c r="G103" s="46">
        <f t="shared" si="12"/>
        <v>19.282875093910405</v>
      </c>
    </row>
    <row r="104" spans="1:7" ht="36">
      <c r="A104" s="97" t="s">
        <v>124</v>
      </c>
      <c r="B104" s="98" t="s">
        <v>125</v>
      </c>
      <c r="C104" s="99">
        <v>16275.55177</v>
      </c>
      <c r="D104" s="100">
        <v>55179.810539999999</v>
      </c>
      <c r="E104" s="99">
        <v>8288.5960200000009</v>
      </c>
      <c r="F104" s="101">
        <f t="shared" si="11"/>
        <v>15.021066471389158</v>
      </c>
      <c r="G104" s="57">
        <f t="shared" si="12"/>
        <v>-49.073333198583164</v>
      </c>
    </row>
    <row r="105" spans="1:7" ht="72">
      <c r="A105" s="97" t="s">
        <v>126</v>
      </c>
      <c r="B105" s="98" t="s">
        <v>127</v>
      </c>
      <c r="C105" s="99">
        <v>1578.8543199999999</v>
      </c>
      <c r="D105" s="100">
        <v>15126</v>
      </c>
      <c r="E105" s="99">
        <v>3660</v>
      </c>
      <c r="F105" s="101">
        <f t="shared" si="11"/>
        <v>24.196747322491074</v>
      </c>
      <c r="G105" s="57">
        <f t="shared" si="12"/>
        <v>131.81366093358128</v>
      </c>
    </row>
    <row r="106" spans="1:7" ht="60">
      <c r="A106" s="97" t="s">
        <v>128</v>
      </c>
      <c r="B106" s="98" t="s">
        <v>129</v>
      </c>
      <c r="C106" s="102"/>
      <c r="D106" s="100">
        <v>24656.737000000001</v>
      </c>
      <c r="E106" s="99">
        <v>2396.3675800000001</v>
      </c>
      <c r="F106" s="101">
        <f t="shared" si="11"/>
        <v>9.7189160917764585</v>
      </c>
      <c r="G106" s="57"/>
    </row>
    <row r="107" spans="1:7" ht="48">
      <c r="A107" s="97" t="s">
        <v>130</v>
      </c>
      <c r="B107" s="98" t="s">
        <v>131</v>
      </c>
      <c r="C107" s="102"/>
      <c r="D107" s="100">
        <v>20.888999999999999</v>
      </c>
      <c r="E107" s="99">
        <v>0</v>
      </c>
      <c r="F107" s="101">
        <f t="shared" si="11"/>
        <v>0</v>
      </c>
      <c r="G107" s="57"/>
    </row>
    <row r="108" spans="1:7">
      <c r="A108" s="97" t="s">
        <v>132</v>
      </c>
      <c r="B108" s="98" t="s">
        <v>133</v>
      </c>
      <c r="C108" s="99">
        <v>165349.9</v>
      </c>
      <c r="D108" s="100">
        <v>875135.8</v>
      </c>
      <c r="E108" s="99">
        <v>204186.4</v>
      </c>
      <c r="F108" s="101">
        <f t="shared" si="11"/>
        <v>23.331967450080317</v>
      </c>
      <c r="G108" s="57">
        <f t="shared" si="12"/>
        <v>23.487465066504427</v>
      </c>
    </row>
    <row r="109" spans="1:7">
      <c r="A109" s="93" t="s">
        <v>134</v>
      </c>
      <c r="B109" s="94" t="s">
        <v>135</v>
      </c>
      <c r="C109" s="95">
        <v>7532.1350000000002</v>
      </c>
      <c r="D109" s="96">
        <v>55288.665000000001</v>
      </c>
      <c r="E109" s="95">
        <v>14195.8</v>
      </c>
      <c r="F109" s="88">
        <f t="shared" si="11"/>
        <v>25.675787252233345</v>
      </c>
      <c r="G109" s="46">
        <f t="shared" si="12"/>
        <v>88.469803050529492</v>
      </c>
    </row>
    <row r="110" spans="1:7" ht="60">
      <c r="A110" s="97" t="s">
        <v>136</v>
      </c>
      <c r="B110" s="98" t="s">
        <v>137</v>
      </c>
      <c r="C110" s="99">
        <v>252.13499999999999</v>
      </c>
      <c r="D110" s="100">
        <v>644.67899999999997</v>
      </c>
      <c r="E110" s="99">
        <v>246.7</v>
      </c>
      <c r="F110" s="101">
        <f t="shared" si="11"/>
        <v>38.267106575520529</v>
      </c>
      <c r="G110" s="57">
        <f t="shared" si="12"/>
        <v>-2.1555912507188566</v>
      </c>
    </row>
    <row r="111" spans="1:7" ht="132">
      <c r="A111" s="97" t="s">
        <v>138</v>
      </c>
      <c r="B111" s="98" t="s">
        <v>139</v>
      </c>
      <c r="C111" s="99"/>
      <c r="D111" s="100">
        <v>1195.7</v>
      </c>
      <c r="E111" s="99">
        <v>299.10000000000002</v>
      </c>
      <c r="F111" s="101">
        <f t="shared" si="11"/>
        <v>25.014635778205236</v>
      </c>
      <c r="G111" s="57"/>
    </row>
    <row r="112" spans="1:7" ht="72">
      <c r="A112" s="97" t="s">
        <v>140</v>
      </c>
      <c r="B112" s="98" t="s">
        <v>141</v>
      </c>
      <c r="C112" s="99">
        <v>980</v>
      </c>
      <c r="D112" s="100">
        <v>3513.6860000000001</v>
      </c>
      <c r="E112" s="99">
        <v>750</v>
      </c>
      <c r="F112" s="101">
        <f t="shared" si="11"/>
        <v>21.345105965644056</v>
      </c>
      <c r="G112" s="57">
        <f t="shared" si="12"/>
        <v>-23.469387755102048</v>
      </c>
    </row>
    <row r="113" spans="1:7" ht="108">
      <c r="A113" s="97" t="s">
        <v>142</v>
      </c>
      <c r="B113" s="98" t="s">
        <v>143</v>
      </c>
      <c r="C113" s="99">
        <v>6300</v>
      </c>
      <c r="D113" s="100">
        <v>49934.6</v>
      </c>
      <c r="E113" s="99">
        <v>12900</v>
      </c>
      <c r="F113" s="101">
        <f t="shared" si="11"/>
        <v>25.833790598102318</v>
      </c>
      <c r="G113" s="57">
        <f t="shared" si="12"/>
        <v>104.76190476190476</v>
      </c>
    </row>
    <row r="114" spans="1:7">
      <c r="A114" s="89" t="s">
        <v>144</v>
      </c>
      <c r="B114" s="90" t="s">
        <v>145</v>
      </c>
      <c r="C114" s="91">
        <v>32.799999999999997</v>
      </c>
      <c r="D114" s="92">
        <v>12.1</v>
      </c>
      <c r="E114" s="91">
        <v>17</v>
      </c>
      <c r="F114" s="88">
        <f t="shared" si="11"/>
        <v>140.49586776859505</v>
      </c>
      <c r="G114" s="46">
        <f t="shared" si="12"/>
        <v>-48.170731707317067</v>
      </c>
    </row>
    <row r="115" spans="1:7" ht="24">
      <c r="A115" s="93" t="s">
        <v>146</v>
      </c>
      <c r="B115" s="94" t="s">
        <v>147</v>
      </c>
      <c r="C115" s="95">
        <v>32.799999999999997</v>
      </c>
      <c r="D115" s="96">
        <v>12.1</v>
      </c>
      <c r="E115" s="95">
        <v>17</v>
      </c>
      <c r="F115" s="88">
        <f t="shared" si="11"/>
        <v>140.49586776859505</v>
      </c>
      <c r="G115" s="46">
        <f t="shared" si="12"/>
        <v>-48.170731707317067</v>
      </c>
    </row>
    <row r="116" spans="1:7" ht="72">
      <c r="A116" s="97" t="s">
        <v>148</v>
      </c>
      <c r="B116" s="98" t="s">
        <v>149</v>
      </c>
      <c r="C116" s="99">
        <v>32.799999999999997</v>
      </c>
      <c r="D116" s="100">
        <v>12.1</v>
      </c>
      <c r="E116" s="99">
        <v>12.1</v>
      </c>
      <c r="F116" s="101">
        <f t="shared" si="11"/>
        <v>100</v>
      </c>
      <c r="G116" s="57">
        <f t="shared" si="12"/>
        <v>-63.109756097560975</v>
      </c>
    </row>
    <row r="117" spans="1:7" ht="36">
      <c r="A117" s="97" t="s">
        <v>150</v>
      </c>
      <c r="B117" s="98" t="s">
        <v>151</v>
      </c>
      <c r="C117" s="102"/>
      <c r="D117" s="100">
        <v>0</v>
      </c>
      <c r="E117" s="99">
        <v>4.9000000000000004</v>
      </c>
      <c r="F117" s="88"/>
      <c r="G117" s="46"/>
    </row>
    <row r="118" spans="1:7" ht="108">
      <c r="A118" s="89" t="s">
        <v>152</v>
      </c>
      <c r="B118" s="90" t="s">
        <v>153</v>
      </c>
      <c r="C118" s="91">
        <f>C119</f>
        <v>-131.55438000000001</v>
      </c>
      <c r="D118" s="100"/>
      <c r="E118" s="99"/>
      <c r="F118" s="88"/>
      <c r="G118" s="46">
        <f t="shared" si="12"/>
        <v>-100</v>
      </c>
    </row>
    <row r="119" spans="1:7" ht="96">
      <c r="A119" s="103" t="s">
        <v>154</v>
      </c>
      <c r="B119" s="104" t="s">
        <v>155</v>
      </c>
      <c r="C119" s="105">
        <v>-131.55438000000001</v>
      </c>
      <c r="D119" s="100"/>
      <c r="E119" s="99"/>
      <c r="F119" s="88"/>
      <c r="G119" s="57">
        <f t="shared" si="12"/>
        <v>-100</v>
      </c>
    </row>
    <row r="120" spans="1:7" ht="72">
      <c r="A120" s="89" t="s">
        <v>156</v>
      </c>
      <c r="B120" s="90" t="s">
        <v>157</v>
      </c>
      <c r="C120" s="91">
        <v>2624.15317</v>
      </c>
      <c r="D120" s="92">
        <v>0</v>
      </c>
      <c r="E120" s="91">
        <v>28.82274</v>
      </c>
      <c r="F120" s="88"/>
      <c r="G120" s="46">
        <f t="shared" si="12"/>
        <v>-98.901636522993059</v>
      </c>
    </row>
    <row r="121" spans="1:7" ht="84">
      <c r="A121" s="93" t="s">
        <v>158</v>
      </c>
      <c r="B121" s="94" t="s">
        <v>159</v>
      </c>
      <c r="C121" s="95">
        <v>2624.15317</v>
      </c>
      <c r="D121" s="96">
        <v>0</v>
      </c>
      <c r="E121" s="95">
        <v>28.82274</v>
      </c>
      <c r="F121" s="88"/>
      <c r="G121" s="46">
        <f t="shared" si="12"/>
        <v>-98.901636522993059</v>
      </c>
    </row>
    <row r="122" spans="1:7" ht="72">
      <c r="A122" s="97" t="s">
        <v>160</v>
      </c>
      <c r="B122" s="98" t="s">
        <v>161</v>
      </c>
      <c r="C122" s="99">
        <v>2624.15317</v>
      </c>
      <c r="D122" s="100">
        <v>0</v>
      </c>
      <c r="E122" s="99">
        <v>28.82274</v>
      </c>
      <c r="F122" s="88"/>
      <c r="G122" s="57">
        <f t="shared" si="12"/>
        <v>-98.901636522993059</v>
      </c>
    </row>
    <row r="123" spans="1:7" ht="48">
      <c r="A123" s="89" t="s">
        <v>162</v>
      </c>
      <c r="B123" s="90" t="s">
        <v>163</v>
      </c>
      <c r="C123" s="91">
        <v>-33091.559410000002</v>
      </c>
      <c r="D123" s="92">
        <v>0</v>
      </c>
      <c r="E123" s="91">
        <v>-15496.999659999999</v>
      </c>
      <c r="F123" s="88"/>
      <c r="G123" s="46">
        <f t="shared" si="12"/>
        <v>-53.169327960661377</v>
      </c>
    </row>
    <row r="124" spans="1:7" ht="48">
      <c r="A124" s="93" t="s">
        <v>164</v>
      </c>
      <c r="B124" s="94" t="s">
        <v>165</v>
      </c>
      <c r="C124" s="95">
        <v>-33091.559410000002</v>
      </c>
      <c r="D124" s="96">
        <v>0</v>
      </c>
      <c r="E124" s="95">
        <v>-15496.999659999999</v>
      </c>
      <c r="F124" s="88"/>
      <c r="G124" s="46">
        <f t="shared" si="12"/>
        <v>-53.169327960661377</v>
      </c>
    </row>
    <row r="125" spans="1:7" ht="48">
      <c r="A125" s="97" t="s">
        <v>166</v>
      </c>
      <c r="B125" s="98" t="s">
        <v>167</v>
      </c>
      <c r="C125" s="99">
        <v>-33091.559410000002</v>
      </c>
      <c r="D125" s="100">
        <v>0</v>
      </c>
      <c r="E125" s="99">
        <v>-15496.999659999999</v>
      </c>
      <c r="F125" s="101"/>
      <c r="G125" s="57">
        <f t="shared" si="12"/>
        <v>-53.169327960661377</v>
      </c>
    </row>
    <row r="126" spans="1:7">
      <c r="A126" s="106" t="s">
        <v>168</v>
      </c>
      <c r="B126" s="107"/>
      <c r="C126" s="108">
        <f>C88+C4</f>
        <v>445788.71125000005</v>
      </c>
      <c r="D126" s="108">
        <f t="shared" ref="D126:E126" si="13">D88+D4</f>
        <v>2174650.7740799999</v>
      </c>
      <c r="E126" s="108">
        <f t="shared" si="13"/>
        <v>447666.3</v>
      </c>
      <c r="F126" s="88">
        <f t="shared" si="11"/>
        <v>20.585663929850444</v>
      </c>
      <c r="G126" s="46">
        <f t="shared" si="12"/>
        <v>0.42118355683237496</v>
      </c>
    </row>
    <row r="127" spans="1:7">
      <c r="A127" s="2"/>
      <c r="B127" s="2"/>
      <c r="C127" s="2"/>
      <c r="D127" s="2"/>
      <c r="E127" s="2"/>
    </row>
  </sheetData>
  <mergeCells count="2">
    <mergeCell ref="A2:E2"/>
    <mergeCell ref="A1:G1"/>
  </mergeCells>
  <pageMargins left="0.7" right="0.7" top="0.75" bottom="0.75" header="0.3" footer="0.3"/>
  <pageSetup paperSize="9" scale="72" fitToHeight="0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43"/>
  <sheetViews>
    <sheetView workbookViewId="0">
      <selection activeCell="F6" sqref="F6"/>
    </sheetView>
  </sheetViews>
  <sheetFormatPr defaultRowHeight="15"/>
  <cols>
    <col min="1" max="1" width="9.7109375" customWidth="1"/>
    <col min="2" max="2" width="39.28515625" customWidth="1"/>
    <col min="3" max="3" width="10.28515625" customWidth="1"/>
    <col min="4" max="4" width="11.5703125" customWidth="1"/>
    <col min="5" max="5" width="11.42578125" customWidth="1"/>
    <col min="6" max="6" width="11.85546875" customWidth="1"/>
    <col min="7" max="7" width="13.140625" customWidth="1"/>
  </cols>
  <sheetData>
    <row r="1" spans="1:7" ht="33.75" customHeight="1">
      <c r="A1" s="112" t="s">
        <v>260</v>
      </c>
      <c r="B1" s="112"/>
      <c r="C1" s="112"/>
      <c r="D1" s="112"/>
      <c r="E1" s="112"/>
      <c r="F1" s="112"/>
      <c r="G1" s="112"/>
    </row>
    <row r="3" spans="1:7" ht="63">
      <c r="A3" s="12" t="s">
        <v>259</v>
      </c>
      <c r="B3" s="9" t="s">
        <v>177</v>
      </c>
      <c r="C3" s="7" t="s">
        <v>257</v>
      </c>
      <c r="D3" s="9" t="s">
        <v>178</v>
      </c>
      <c r="E3" s="7" t="s">
        <v>258</v>
      </c>
      <c r="F3" s="8" t="s">
        <v>175</v>
      </c>
      <c r="G3" s="8" t="s">
        <v>271</v>
      </c>
    </row>
    <row r="4" spans="1:7">
      <c r="A4" s="3" t="s">
        <v>179</v>
      </c>
      <c r="B4" s="4" t="s">
        <v>180</v>
      </c>
      <c r="C4" s="13">
        <v>42572.996350000001</v>
      </c>
      <c r="D4" s="18">
        <v>277511.30692</v>
      </c>
      <c r="E4" s="13">
        <v>51375.16966</v>
      </c>
      <c r="F4" s="16">
        <f>E4/D4*100</f>
        <v>18.512820335212595</v>
      </c>
      <c r="G4" s="16">
        <f>E4*100/C4-100</f>
        <v>20.675484613851935</v>
      </c>
    </row>
    <row r="5" spans="1:7" ht="38.25">
      <c r="A5" s="10" t="s">
        <v>181</v>
      </c>
      <c r="B5" s="11" t="s">
        <v>182</v>
      </c>
      <c r="C5" s="14">
        <v>731.59376999999995</v>
      </c>
      <c r="D5" s="19">
        <v>4338.4342999999999</v>
      </c>
      <c r="E5" s="14">
        <v>841.65958999999998</v>
      </c>
      <c r="F5" s="17">
        <f t="shared" ref="F5:F43" si="0">E5/D5*100</f>
        <v>19.400076889489835</v>
      </c>
      <c r="G5" s="17">
        <f t="shared" ref="G5:G43" si="1">E5*100/C5-100</f>
        <v>15.0446633792412</v>
      </c>
    </row>
    <row r="6" spans="1:7" ht="51">
      <c r="A6" s="10" t="s">
        <v>183</v>
      </c>
      <c r="B6" s="11" t="s">
        <v>184</v>
      </c>
      <c r="C6" s="14">
        <v>43.345999999999997</v>
      </c>
      <c r="D6" s="19">
        <v>150</v>
      </c>
      <c r="E6" s="14">
        <v>0</v>
      </c>
      <c r="F6" s="17">
        <f t="shared" si="0"/>
        <v>0</v>
      </c>
      <c r="G6" s="17">
        <f t="shared" si="1"/>
        <v>-100</v>
      </c>
    </row>
    <row r="7" spans="1:7" ht="63.75">
      <c r="A7" s="10" t="s">
        <v>185</v>
      </c>
      <c r="B7" s="11" t="s">
        <v>186</v>
      </c>
      <c r="C7" s="14">
        <v>21973.564139999999</v>
      </c>
      <c r="D7" s="19">
        <v>128613.04548</v>
      </c>
      <c r="E7" s="14">
        <v>23166.581999999999</v>
      </c>
      <c r="F7" s="17">
        <f t="shared" si="0"/>
        <v>18.012622213819299</v>
      </c>
      <c r="G7" s="17">
        <f t="shared" si="1"/>
        <v>5.429332503361465</v>
      </c>
    </row>
    <row r="8" spans="1:7">
      <c r="A8" s="10" t="s">
        <v>187</v>
      </c>
      <c r="B8" s="11" t="s">
        <v>188</v>
      </c>
      <c r="C8" s="14">
        <v>0</v>
      </c>
      <c r="D8" s="19">
        <v>20.888999999999999</v>
      </c>
      <c r="E8" s="14">
        <v>0</v>
      </c>
      <c r="F8" s="17">
        <f t="shared" si="0"/>
        <v>0</v>
      </c>
      <c r="G8" s="17"/>
    </row>
    <row r="9" spans="1:7" ht="51">
      <c r="A9" s="10" t="s">
        <v>189</v>
      </c>
      <c r="B9" s="11" t="s">
        <v>190</v>
      </c>
      <c r="C9" s="14">
        <v>4447.9915199999996</v>
      </c>
      <c r="D9" s="19">
        <v>22225.778999999999</v>
      </c>
      <c r="E9" s="14">
        <v>4348.5447999999997</v>
      </c>
      <c r="F9" s="17">
        <f t="shared" si="0"/>
        <v>19.565320072695762</v>
      </c>
      <c r="G9" s="17">
        <f t="shared" si="1"/>
        <v>-2.2357668523612659</v>
      </c>
    </row>
    <row r="10" spans="1:7" ht="25.5">
      <c r="A10" s="10" t="s">
        <v>191</v>
      </c>
      <c r="B10" s="11" t="s">
        <v>192</v>
      </c>
      <c r="C10" s="20"/>
      <c r="D10" s="19">
        <v>4126.1000000000004</v>
      </c>
      <c r="E10" s="14">
        <v>0</v>
      </c>
      <c r="F10" s="17">
        <f t="shared" si="0"/>
        <v>0</v>
      </c>
      <c r="G10" s="17"/>
    </row>
    <row r="11" spans="1:7">
      <c r="A11" s="10" t="s">
        <v>193</v>
      </c>
      <c r="B11" s="11" t="s">
        <v>194</v>
      </c>
      <c r="C11" s="20"/>
      <c r="D11" s="19">
        <v>650</v>
      </c>
      <c r="E11" s="14">
        <v>0</v>
      </c>
      <c r="F11" s="17">
        <f t="shared" si="0"/>
        <v>0</v>
      </c>
      <c r="G11" s="17"/>
    </row>
    <row r="12" spans="1:7">
      <c r="A12" s="10" t="s">
        <v>195</v>
      </c>
      <c r="B12" s="11" t="s">
        <v>196</v>
      </c>
      <c r="C12" s="14">
        <v>15376.50092</v>
      </c>
      <c r="D12" s="19">
        <v>117387.05914</v>
      </c>
      <c r="E12" s="14">
        <v>23018.383269999998</v>
      </c>
      <c r="F12" s="17">
        <f t="shared" si="0"/>
        <v>19.60896153173703</v>
      </c>
      <c r="G12" s="17">
        <f t="shared" si="1"/>
        <v>49.698448234476473</v>
      </c>
    </row>
    <row r="13" spans="1:7" ht="38.25">
      <c r="A13" s="3" t="s">
        <v>197</v>
      </c>
      <c r="B13" s="4" t="s">
        <v>198</v>
      </c>
      <c r="C13" s="13">
        <v>15.68614</v>
      </c>
      <c r="D13" s="18">
        <v>1962.8477</v>
      </c>
      <c r="E13" s="13">
        <v>400.10577000000001</v>
      </c>
      <c r="F13" s="16">
        <f t="shared" si="0"/>
        <v>20.383943695682554</v>
      </c>
      <c r="G13" s="16">
        <f t="shared" si="1"/>
        <v>2450.6961559695374</v>
      </c>
    </row>
    <row r="14" spans="1:7" ht="51">
      <c r="A14" s="10" t="s">
        <v>199</v>
      </c>
      <c r="B14" s="11" t="s">
        <v>200</v>
      </c>
      <c r="C14" s="14">
        <v>15.68614</v>
      </c>
      <c r="D14" s="19">
        <v>1962.8477</v>
      </c>
      <c r="E14" s="14">
        <v>400.10577000000001</v>
      </c>
      <c r="F14" s="17">
        <f t="shared" si="0"/>
        <v>20.383943695682554</v>
      </c>
      <c r="G14" s="17">
        <f t="shared" si="1"/>
        <v>2450.6961559695374</v>
      </c>
    </row>
    <row r="15" spans="1:7">
      <c r="A15" s="3" t="s">
        <v>201</v>
      </c>
      <c r="B15" s="4" t="s">
        <v>202</v>
      </c>
      <c r="C15" s="13">
        <v>23909.486949999999</v>
      </c>
      <c r="D15" s="18">
        <v>242923.99210999999</v>
      </c>
      <c r="E15" s="13">
        <v>16625.135289999998</v>
      </c>
      <c r="F15" s="16">
        <f t="shared" si="0"/>
        <v>6.8437601183796879</v>
      </c>
      <c r="G15" s="16">
        <f t="shared" si="1"/>
        <v>-30.466365402290663</v>
      </c>
    </row>
    <row r="16" spans="1:7">
      <c r="A16" s="10" t="s">
        <v>203</v>
      </c>
      <c r="B16" s="11" t="s">
        <v>204</v>
      </c>
      <c r="C16" s="14">
        <v>86.111999999999995</v>
      </c>
      <c r="D16" s="19">
        <v>11523.15855</v>
      </c>
      <c r="E16" s="14">
        <v>1710.6852799999999</v>
      </c>
      <c r="F16" s="17">
        <f t="shared" si="0"/>
        <v>14.845628241399142</v>
      </c>
      <c r="G16" s="17">
        <f>E16*100/C16-100</f>
        <v>1886.5817539947975</v>
      </c>
    </row>
    <row r="17" spans="1:7">
      <c r="A17" s="10" t="s">
        <v>205</v>
      </c>
      <c r="B17" s="11" t="s">
        <v>206</v>
      </c>
      <c r="C17" s="14">
        <v>12269.589309999999</v>
      </c>
      <c r="D17" s="19">
        <v>196346.89996000001</v>
      </c>
      <c r="E17" s="14">
        <v>10733.912130000001</v>
      </c>
      <c r="F17" s="17">
        <f t="shared" si="0"/>
        <v>5.4668100857139708</v>
      </c>
      <c r="G17" s="17">
        <f t="shared" si="1"/>
        <v>-12.516125366546603</v>
      </c>
    </row>
    <row r="18" spans="1:7" ht="25.5">
      <c r="A18" s="10" t="s">
        <v>207</v>
      </c>
      <c r="B18" s="11" t="s">
        <v>208</v>
      </c>
      <c r="C18" s="14">
        <v>11553.78564</v>
      </c>
      <c r="D18" s="19">
        <v>35053.933599999997</v>
      </c>
      <c r="E18" s="14">
        <v>4180.5378799999999</v>
      </c>
      <c r="F18" s="17">
        <f t="shared" si="0"/>
        <v>11.926016428581358</v>
      </c>
      <c r="G18" s="17">
        <f t="shared" si="1"/>
        <v>-63.8167263072054</v>
      </c>
    </row>
    <row r="19" spans="1:7" ht="25.5">
      <c r="A19" s="3" t="s">
        <v>209</v>
      </c>
      <c r="B19" s="4" t="s">
        <v>210</v>
      </c>
      <c r="C19" s="13">
        <v>100464.50937</v>
      </c>
      <c r="D19" s="18">
        <v>164818.965</v>
      </c>
      <c r="E19" s="13">
        <v>9261.7717100000009</v>
      </c>
      <c r="F19" s="16">
        <f t="shared" si="0"/>
        <v>5.619360435857609</v>
      </c>
      <c r="G19" s="16">
        <f t="shared" si="1"/>
        <v>-90.781051171125625</v>
      </c>
    </row>
    <row r="20" spans="1:7">
      <c r="A20" s="10" t="s">
        <v>211</v>
      </c>
      <c r="B20" s="11" t="s">
        <v>212</v>
      </c>
      <c r="C20" s="14">
        <v>87734.593519999995</v>
      </c>
      <c r="D20" s="19">
        <v>9602</v>
      </c>
      <c r="E20" s="14">
        <v>696.07082000000003</v>
      </c>
      <c r="F20" s="17">
        <f t="shared" si="0"/>
        <v>7.249227452614039</v>
      </c>
      <c r="G20" s="17">
        <f>E20*100/C20-100</f>
        <v>-99.206617604216376</v>
      </c>
    </row>
    <row r="21" spans="1:7">
      <c r="A21" s="10" t="s">
        <v>213</v>
      </c>
      <c r="B21" s="11" t="s">
        <v>214</v>
      </c>
      <c r="C21" s="14">
        <v>11540.97431</v>
      </c>
      <c r="D21" s="19">
        <v>137548.90628</v>
      </c>
      <c r="E21" s="14">
        <v>7237.7093199999999</v>
      </c>
      <c r="F21" s="17">
        <f t="shared" si="0"/>
        <v>5.2619170270002966</v>
      </c>
      <c r="G21" s="17">
        <f t="shared" si="1"/>
        <v>-37.286843159085059</v>
      </c>
    </row>
    <row r="22" spans="1:7">
      <c r="A22" s="10" t="s">
        <v>215</v>
      </c>
      <c r="B22" s="11" t="s">
        <v>216</v>
      </c>
      <c r="C22" s="14">
        <v>1188.94154</v>
      </c>
      <c r="D22" s="19">
        <v>17668.058720000001</v>
      </c>
      <c r="E22" s="14">
        <v>1327.9915699999999</v>
      </c>
      <c r="F22" s="17">
        <f t="shared" si="0"/>
        <v>7.5163411614470776</v>
      </c>
      <c r="G22" s="17">
        <f t="shared" si="1"/>
        <v>11.695278978981563</v>
      </c>
    </row>
    <row r="23" spans="1:7">
      <c r="A23" s="3" t="s">
        <v>217</v>
      </c>
      <c r="B23" s="4" t="s">
        <v>218</v>
      </c>
      <c r="C23" s="13">
        <v>283689.24859999999</v>
      </c>
      <c r="D23" s="18">
        <v>1348997.7761599999</v>
      </c>
      <c r="E23" s="13">
        <v>320150.77386000002</v>
      </c>
      <c r="F23" s="16">
        <f t="shared" si="0"/>
        <v>23.732490854901755</v>
      </c>
      <c r="G23" s="16">
        <f t="shared" si="1"/>
        <v>12.852628515157633</v>
      </c>
    </row>
    <row r="24" spans="1:7">
      <c r="A24" s="10" t="s">
        <v>219</v>
      </c>
      <c r="B24" s="11" t="s">
        <v>220</v>
      </c>
      <c r="C24" s="14">
        <v>74587.711129999996</v>
      </c>
      <c r="D24" s="19">
        <v>347564.25673000002</v>
      </c>
      <c r="E24" s="14">
        <v>84476.335810000004</v>
      </c>
      <c r="F24" s="17">
        <f t="shared" si="0"/>
        <v>24.305242606009443</v>
      </c>
      <c r="G24" s="17">
        <f t="shared" si="1"/>
        <v>13.257713006858438</v>
      </c>
    </row>
    <row r="25" spans="1:7">
      <c r="A25" s="10" t="s">
        <v>221</v>
      </c>
      <c r="B25" s="11" t="s">
        <v>222</v>
      </c>
      <c r="C25" s="14">
        <v>167714.71559000001</v>
      </c>
      <c r="D25" s="19">
        <v>789017.97378</v>
      </c>
      <c r="E25" s="14">
        <v>193673.47539000001</v>
      </c>
      <c r="F25" s="17">
        <f t="shared" si="0"/>
        <v>24.54614239801862</v>
      </c>
      <c r="G25" s="17">
        <f t="shared" si="1"/>
        <v>15.477926137059725</v>
      </c>
    </row>
    <row r="26" spans="1:7">
      <c r="A26" s="10" t="s">
        <v>223</v>
      </c>
      <c r="B26" s="11" t="s">
        <v>224</v>
      </c>
      <c r="C26" s="14">
        <v>27231.41588</v>
      </c>
      <c r="D26" s="19">
        <v>131897.11162000001</v>
      </c>
      <c r="E26" s="14">
        <v>25846.764200000001</v>
      </c>
      <c r="F26" s="17">
        <f t="shared" si="0"/>
        <v>19.596156339242206</v>
      </c>
      <c r="G26" s="17">
        <f t="shared" si="1"/>
        <v>-5.0847583030633103</v>
      </c>
    </row>
    <row r="27" spans="1:7">
      <c r="A27" s="10" t="s">
        <v>225</v>
      </c>
      <c r="B27" s="11" t="s">
        <v>226</v>
      </c>
      <c r="C27" s="14">
        <v>13.67318</v>
      </c>
      <c r="D27" s="19">
        <v>150</v>
      </c>
      <c r="E27" s="14">
        <v>21.4</v>
      </c>
      <c r="F27" s="17">
        <f t="shared" si="0"/>
        <v>14.266666666666666</v>
      </c>
      <c r="G27" s="17">
        <f t="shared" si="1"/>
        <v>56.510775108643344</v>
      </c>
    </row>
    <row r="28" spans="1:7">
      <c r="A28" s="10" t="s">
        <v>227</v>
      </c>
      <c r="B28" s="11" t="s">
        <v>228</v>
      </c>
      <c r="C28" s="14">
        <v>14141.732819999999</v>
      </c>
      <c r="D28" s="19">
        <v>80368.434030000004</v>
      </c>
      <c r="E28" s="14">
        <v>16132.79846</v>
      </c>
      <c r="F28" s="17">
        <f t="shared" si="0"/>
        <v>20.073550834619887</v>
      </c>
      <c r="G28" s="17">
        <f t="shared" si="1"/>
        <v>14.079361174071451</v>
      </c>
    </row>
    <row r="29" spans="1:7">
      <c r="A29" s="3" t="s">
        <v>229</v>
      </c>
      <c r="B29" s="4" t="s">
        <v>230</v>
      </c>
      <c r="C29" s="13">
        <v>49147.235679999998</v>
      </c>
      <c r="D29" s="18">
        <v>209979.68054999999</v>
      </c>
      <c r="E29" s="13">
        <v>46179.382360000003</v>
      </c>
      <c r="F29" s="16">
        <f t="shared" si="0"/>
        <v>21.992310036400809</v>
      </c>
      <c r="G29" s="16">
        <f t="shared" si="1"/>
        <v>-6.0386983701867365</v>
      </c>
    </row>
    <row r="30" spans="1:7">
      <c r="A30" s="10" t="s">
        <v>231</v>
      </c>
      <c r="B30" s="11" t="s">
        <v>232</v>
      </c>
      <c r="C30" s="14">
        <v>38911.148789999999</v>
      </c>
      <c r="D30" s="19">
        <v>153530.54444999999</v>
      </c>
      <c r="E30" s="14">
        <v>35151.742440000002</v>
      </c>
      <c r="F30" s="17">
        <f t="shared" si="0"/>
        <v>22.895602022337521</v>
      </c>
      <c r="G30" s="17">
        <f t="shared" si="1"/>
        <v>-9.6615146735687034</v>
      </c>
    </row>
    <row r="31" spans="1:7" ht="25.5">
      <c r="A31" s="10" t="s">
        <v>233</v>
      </c>
      <c r="B31" s="11" t="s">
        <v>234</v>
      </c>
      <c r="C31" s="14">
        <v>10236.08689</v>
      </c>
      <c r="D31" s="19">
        <v>56449.136100000003</v>
      </c>
      <c r="E31" s="14">
        <v>11027.63992</v>
      </c>
      <c r="F31" s="17">
        <f t="shared" si="0"/>
        <v>19.535533547341565</v>
      </c>
      <c r="G31" s="17">
        <f t="shared" si="1"/>
        <v>7.7329651311703316</v>
      </c>
    </row>
    <row r="32" spans="1:7">
      <c r="A32" s="3" t="s">
        <v>235</v>
      </c>
      <c r="B32" s="4" t="s">
        <v>236</v>
      </c>
      <c r="C32" s="13">
        <v>6034.7790100000002</v>
      </c>
      <c r="D32" s="18">
        <v>66170.558609999993</v>
      </c>
      <c r="E32" s="13">
        <v>14377.07285</v>
      </c>
      <c r="F32" s="16">
        <f t="shared" si="0"/>
        <v>21.727295570733286</v>
      </c>
      <c r="G32" s="16">
        <f t="shared" si="1"/>
        <v>138.23694001348363</v>
      </c>
    </row>
    <row r="33" spans="1:7">
      <c r="A33" s="10" t="s">
        <v>237</v>
      </c>
      <c r="B33" s="11" t="s">
        <v>238</v>
      </c>
      <c r="C33" s="14">
        <v>2199.3526900000002</v>
      </c>
      <c r="D33" s="19">
        <v>8762.4</v>
      </c>
      <c r="E33" s="14">
        <v>2227.59166</v>
      </c>
      <c r="F33" s="17">
        <f t="shared" si="0"/>
        <v>25.422163562494294</v>
      </c>
      <c r="G33" s="17">
        <f t="shared" si="1"/>
        <v>1.2839673294963774</v>
      </c>
    </row>
    <row r="34" spans="1:7">
      <c r="A34" s="10" t="s">
        <v>239</v>
      </c>
      <c r="B34" s="11" t="s">
        <v>240</v>
      </c>
      <c r="C34" s="14">
        <v>2256.5720000000001</v>
      </c>
      <c r="D34" s="19">
        <v>13786</v>
      </c>
      <c r="E34" s="14">
        <v>2253.692</v>
      </c>
      <c r="F34" s="17">
        <f t="shared" si="0"/>
        <v>16.347686058320036</v>
      </c>
      <c r="G34" s="17">
        <f t="shared" si="1"/>
        <v>-0.12762721508553909</v>
      </c>
    </row>
    <row r="35" spans="1:7">
      <c r="A35" s="10" t="s">
        <v>241</v>
      </c>
      <c r="B35" s="11" t="s">
        <v>242</v>
      </c>
      <c r="C35" s="14">
        <v>1578.8543199999999</v>
      </c>
      <c r="D35" s="19">
        <v>43622.158609999999</v>
      </c>
      <c r="E35" s="14">
        <v>9895.7891899999995</v>
      </c>
      <c r="F35" s="17">
        <f t="shared" si="0"/>
        <v>22.685234993693037</v>
      </c>
      <c r="G35" s="17">
        <f t="shared" si="1"/>
        <v>526.7702513554259</v>
      </c>
    </row>
    <row r="36" spans="1:7">
      <c r="A36" s="3" t="s">
        <v>243</v>
      </c>
      <c r="B36" s="4" t="s">
        <v>244</v>
      </c>
      <c r="C36" s="13">
        <v>3973.9119999999998</v>
      </c>
      <c r="D36" s="18">
        <v>17956.526239999999</v>
      </c>
      <c r="E36" s="13">
        <v>4358.9581900000003</v>
      </c>
      <c r="F36" s="16">
        <f t="shared" si="0"/>
        <v>24.275063738608722</v>
      </c>
      <c r="G36" s="16">
        <f t="shared" si="1"/>
        <v>9.6893486821046935</v>
      </c>
    </row>
    <row r="37" spans="1:7">
      <c r="A37" s="10" t="s">
        <v>245</v>
      </c>
      <c r="B37" s="11" t="s">
        <v>246</v>
      </c>
      <c r="C37" s="14">
        <v>2377.8122899999998</v>
      </c>
      <c r="D37" s="19">
        <v>12234.009679999999</v>
      </c>
      <c r="E37" s="14">
        <v>2885.4283700000001</v>
      </c>
      <c r="F37" s="17">
        <f t="shared" si="0"/>
        <v>23.58530396389224</v>
      </c>
      <c r="G37" s="17">
        <f t="shared" si="1"/>
        <v>21.348029957402574</v>
      </c>
    </row>
    <row r="38" spans="1:7">
      <c r="A38" s="10" t="s">
        <v>247</v>
      </c>
      <c r="B38" s="11" t="s">
        <v>248</v>
      </c>
      <c r="C38" s="14">
        <v>1596.09971</v>
      </c>
      <c r="D38" s="19">
        <v>5722.51656</v>
      </c>
      <c r="E38" s="14">
        <v>1473.52982</v>
      </c>
      <c r="F38" s="17">
        <f t="shared" si="0"/>
        <v>25.749682059460916</v>
      </c>
      <c r="G38" s="17">
        <f t="shared" si="1"/>
        <v>-7.679337903018606</v>
      </c>
    </row>
    <row r="39" spans="1:7" ht="25.5">
      <c r="A39" s="3" t="s">
        <v>249</v>
      </c>
      <c r="B39" s="4" t="s">
        <v>250</v>
      </c>
      <c r="C39" s="13">
        <v>0</v>
      </c>
      <c r="D39" s="18">
        <v>400</v>
      </c>
      <c r="E39" s="13">
        <v>0</v>
      </c>
      <c r="F39" s="16">
        <f t="shared" si="0"/>
        <v>0</v>
      </c>
      <c r="G39" s="16"/>
    </row>
    <row r="40" spans="1:7" ht="25.5">
      <c r="A40" s="10" t="s">
        <v>251</v>
      </c>
      <c r="B40" s="11" t="s">
        <v>252</v>
      </c>
      <c r="C40" s="14">
        <v>0</v>
      </c>
      <c r="D40" s="19">
        <v>400</v>
      </c>
      <c r="E40" s="14">
        <v>0</v>
      </c>
      <c r="F40" s="17">
        <f t="shared" si="0"/>
        <v>0</v>
      </c>
      <c r="G40" s="17"/>
    </row>
    <row r="41" spans="1:7" ht="51">
      <c r="A41" s="3" t="s">
        <v>253</v>
      </c>
      <c r="B41" s="4" t="s">
        <v>254</v>
      </c>
      <c r="C41" s="13">
        <v>6356.2248799999998</v>
      </c>
      <c r="D41" s="18">
        <v>19737.7</v>
      </c>
      <c r="E41" s="13">
        <v>5490.7749800000001</v>
      </c>
      <c r="F41" s="16">
        <f t="shared" si="0"/>
        <v>27.818717378417951</v>
      </c>
      <c r="G41" s="16">
        <f t="shared" si="1"/>
        <v>-13.615784783246994</v>
      </c>
    </row>
    <row r="42" spans="1:7" ht="38.25">
      <c r="A42" s="10" t="s">
        <v>255</v>
      </c>
      <c r="B42" s="11" t="s">
        <v>256</v>
      </c>
      <c r="C42" s="14">
        <v>6356.2248799999998</v>
      </c>
      <c r="D42" s="19">
        <v>19737.7</v>
      </c>
      <c r="E42" s="14">
        <v>5490.7749800000001</v>
      </c>
      <c r="F42" s="17">
        <f t="shared" si="0"/>
        <v>27.818717378417951</v>
      </c>
      <c r="G42" s="17">
        <f t="shared" si="1"/>
        <v>-13.615784783246994</v>
      </c>
    </row>
    <row r="43" spans="1:7">
      <c r="A43" s="5" t="s">
        <v>168</v>
      </c>
      <c r="B43" s="6"/>
      <c r="C43" s="15">
        <v>516164.07897999999</v>
      </c>
      <c r="D43" s="21">
        <v>2350459.35329</v>
      </c>
      <c r="E43" s="15">
        <f>E41+E39+E36+E32+E29+E23+E19+E15+E13+E4</f>
        <v>468219.14467000007</v>
      </c>
      <c r="F43" s="16">
        <f t="shared" si="0"/>
        <v>19.920325106435953</v>
      </c>
      <c r="G43" s="16">
        <f t="shared" si="1"/>
        <v>-9.2887002917259736</v>
      </c>
    </row>
  </sheetData>
  <mergeCells count="1">
    <mergeCell ref="A1:G1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G9"/>
  <sheetViews>
    <sheetView tabSelected="1" zoomScale="90" zoomScaleNormal="90" workbookViewId="0">
      <selection activeCell="E8" sqref="E8"/>
    </sheetView>
  </sheetViews>
  <sheetFormatPr defaultRowHeight="15"/>
  <cols>
    <col min="2" max="2" width="32.42578125" customWidth="1"/>
    <col min="3" max="3" width="11.5703125" customWidth="1"/>
    <col min="4" max="4" width="11.42578125" customWidth="1"/>
    <col min="5" max="6" width="11.85546875" customWidth="1"/>
    <col min="7" max="7" width="14.42578125" customWidth="1"/>
  </cols>
  <sheetData>
    <row r="1" spans="1:7" ht="34.5" customHeight="1">
      <c r="A1" s="112" t="s">
        <v>270</v>
      </c>
      <c r="B1" s="112"/>
      <c r="C1" s="112"/>
      <c r="D1" s="112"/>
      <c r="E1" s="112"/>
      <c r="F1" s="112"/>
      <c r="G1" s="112"/>
    </row>
    <row r="2" spans="1:7">
      <c r="A2" s="36"/>
      <c r="B2" s="36"/>
      <c r="C2" s="36"/>
      <c r="D2" s="36"/>
      <c r="E2" s="36"/>
      <c r="F2" s="36"/>
      <c r="G2" s="36"/>
    </row>
    <row r="3" spans="1:7" ht="96" customHeight="1">
      <c r="A3" s="22" t="s">
        <v>261</v>
      </c>
      <c r="B3" s="23" t="s">
        <v>262</v>
      </c>
      <c r="C3" s="24" t="s">
        <v>257</v>
      </c>
      <c r="D3" s="24" t="s">
        <v>269</v>
      </c>
      <c r="E3" s="24" t="s">
        <v>258</v>
      </c>
      <c r="F3" s="25" t="s">
        <v>175</v>
      </c>
      <c r="G3" s="25" t="s">
        <v>271</v>
      </c>
    </row>
    <row r="4" spans="1:7">
      <c r="A4" s="113" t="s">
        <v>263</v>
      </c>
      <c r="B4" s="114"/>
      <c r="C4" s="114"/>
      <c r="D4" s="114"/>
      <c r="E4" s="114"/>
      <c r="F4" s="114"/>
      <c r="G4" s="115"/>
    </row>
    <row r="5" spans="1:7" ht="22.5">
      <c r="A5" s="26">
        <v>1020000</v>
      </c>
      <c r="B5" s="27" t="s">
        <v>264</v>
      </c>
      <c r="C5" s="26"/>
      <c r="D5" s="28">
        <v>19830</v>
      </c>
      <c r="E5" s="26"/>
      <c r="F5" s="29"/>
      <c r="G5" s="30"/>
    </row>
    <row r="6" spans="1:7" ht="22.5">
      <c r="A6" s="26">
        <v>1030000</v>
      </c>
      <c r="B6" s="27" t="s">
        <v>265</v>
      </c>
      <c r="C6" s="31">
        <v>-444</v>
      </c>
      <c r="D6" s="28">
        <v>-6380.8</v>
      </c>
      <c r="E6" s="31">
        <v>-1600</v>
      </c>
      <c r="F6" s="32">
        <f t="shared" ref="F6:F7" si="0">E6/D6*100</f>
        <v>25.075225677031092</v>
      </c>
      <c r="G6" s="30">
        <f>E6*100/C6-100</f>
        <v>260.36036036036035</v>
      </c>
    </row>
    <row r="7" spans="1:7" ht="22.5">
      <c r="A7" s="26">
        <v>1050000</v>
      </c>
      <c r="B7" s="33" t="s">
        <v>266</v>
      </c>
      <c r="C7" s="28">
        <v>-35478.405379999997</v>
      </c>
      <c r="D7" s="28">
        <v>66205</v>
      </c>
      <c r="E7" s="28">
        <v>23654.5</v>
      </c>
      <c r="F7" s="32">
        <f t="shared" si="0"/>
        <v>35.729174533645498</v>
      </c>
      <c r="G7" s="30">
        <f>E7*100/C7-100</f>
        <v>-166.67295146623076</v>
      </c>
    </row>
    <row r="8" spans="1:7" ht="22.5">
      <c r="A8" s="26">
        <v>1060000</v>
      </c>
      <c r="B8" s="33" t="s">
        <v>267</v>
      </c>
      <c r="C8" s="28">
        <v>106297.76701</v>
      </c>
      <c r="D8" s="28"/>
      <c r="E8" s="28">
        <v>-1501.7</v>
      </c>
      <c r="F8" s="32"/>
      <c r="G8" s="30">
        <f>E8*100/C8-100</f>
        <v>-101.41272958241797</v>
      </c>
    </row>
    <row r="9" spans="1:7">
      <c r="A9" s="116" t="s">
        <v>268</v>
      </c>
      <c r="B9" s="116"/>
      <c r="C9" s="34">
        <f>C5+C7+C8+C6</f>
        <v>70375.361629999999</v>
      </c>
      <c r="D9" s="34">
        <f>D5+D7+D8+D6</f>
        <v>79654.2</v>
      </c>
      <c r="E9" s="34">
        <f>E5+E7+E8+E6</f>
        <v>20552.8</v>
      </c>
      <c r="F9" s="29">
        <f>E9/D9*100</f>
        <v>25.802531442158731</v>
      </c>
      <c r="G9" s="35">
        <f>E9*100/C9-100</f>
        <v>-70.795460905683456</v>
      </c>
    </row>
  </sheetData>
  <mergeCells count="3">
    <mergeCell ref="A4:G4"/>
    <mergeCell ref="A9:B9"/>
    <mergeCell ref="A1:G1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5&lt;/string&gt;&#10;    &lt;string&gt;31.03.2025&lt;/string&gt;&#10;  &lt;/DateInfo&gt;&#10;  &lt;Code&gt;MAKET_GENERATOR&lt;/Code&gt;&#10;  &lt;ObjectCode&gt;MAKET_GENERATOR&lt;/ObjectCode&gt;&#10;  &lt;DocName&gt;аналитическая информация( месяц)&lt;/DocName&gt;&#10;  &lt;VariantName&gt;аналитическая информация( месяц)&lt;/VariantName&gt;&#10;  &lt;VariantLink xsi:nil=&quot;true&quot; /&gt;&#10;  &lt;ReportCode&gt;MAKET_fbdbcd6c_c937_4ca8_b58e_441b36b505a2&lt;/ReportCode&gt;&#10;  &lt;SvodReportLink xsi:nil=&quot;true&quot; /&gt;&#10;  &lt;ReportLink xsi:nil=&quot;true&quot; /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C1A17608-8DD3-4D46-862D-40162CB99086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доходы</vt:lpstr>
      <vt:lpstr>расходы</vt:lpstr>
      <vt:lpstr>источники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DESKTOP-FB12QV6\PCUSER_EM</dc:creator>
  <cp:lastModifiedBy>UserUF_TK</cp:lastModifiedBy>
  <cp:lastPrinted>2025-04-24T13:25:00Z</cp:lastPrinted>
  <dcterms:created xsi:type="dcterms:W3CDTF">2025-04-02T09:07:38Z</dcterms:created>
  <dcterms:modified xsi:type="dcterms:W3CDTF">2025-04-24T13:25:01Z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аналитическая информация( месяц)</vt:lpwstr>
  </property>
  <property fmtid="{D5CDD505-2E9C-101B-9397-08002B2CF9AE}" pid="3" name="Название отчета">
    <vt:lpwstr>аналитическая информация( месяц).xlsx</vt:lpwstr>
  </property>
  <property fmtid="{D5CDD505-2E9C-101B-9397-08002B2CF9AE}" pid="4" name="Версия клиента">
    <vt:lpwstr>24.1.207.821 (.NET 4.7.2)</vt:lpwstr>
  </property>
  <property fmtid="{D5CDD505-2E9C-101B-9397-08002B2CF9AE}" pid="5" name="Версия базы">
    <vt:lpwstr>24.1.5201.658922581</vt:lpwstr>
  </property>
  <property fmtid="{D5CDD505-2E9C-101B-9397-08002B2CF9AE}" pid="6" name="Тип сервера">
    <vt:lpwstr>PostgreSQL</vt:lpwstr>
  </property>
  <property fmtid="{D5CDD505-2E9C-101B-9397-08002B2CF9AE}" pid="7" name="Сервер">
    <vt:lpwstr>10.33.69.128</vt:lpwstr>
  </property>
  <property fmtid="{D5CDD505-2E9C-101B-9397-08002B2CF9AE}" pid="8" name="База">
    <vt:lpwstr>komi_2025</vt:lpwstr>
  </property>
  <property fmtid="{D5CDD505-2E9C-101B-9397-08002B2CF9AE}" pid="9" name="Пользователь">
    <vt:lpwstr>09-уф-плехова-ем</vt:lpwstr>
  </property>
  <property fmtid="{D5CDD505-2E9C-101B-9397-08002B2CF9AE}" pid="10" name="Шаблон">
    <vt:lpwstr>rep_maket.XLT</vt:lpwstr>
  </property>
  <property fmtid="{D5CDD505-2E9C-101B-9397-08002B2CF9AE}" pid="11" name="Локальная база">
    <vt:lpwstr>не используется</vt:lpwstr>
  </property>
</Properties>
</file>