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D44" i="3"/>
  <c r="C44"/>
  <c r="D19"/>
  <c r="F19" s="1"/>
  <c r="E15"/>
  <c r="D15"/>
  <c r="F15" s="1"/>
  <c r="E12"/>
  <c r="D12"/>
  <c r="E3"/>
  <c r="D3"/>
  <c r="F3" s="1"/>
  <c r="D141" i="2"/>
  <c r="E141"/>
  <c r="E137" s="1"/>
  <c r="F137" s="1"/>
  <c r="D137"/>
  <c r="D108" s="1"/>
  <c r="D152" s="1"/>
  <c r="C152"/>
  <c r="G106"/>
  <c r="G105"/>
  <c r="E105"/>
  <c r="E104" s="1"/>
  <c r="G104" s="1"/>
  <c r="C105"/>
  <c r="C104" s="1"/>
  <c r="G103"/>
  <c r="D102"/>
  <c r="C102"/>
  <c r="G102" s="1"/>
  <c r="G100"/>
  <c r="F100"/>
  <c r="G99"/>
  <c r="F99"/>
  <c r="G98"/>
  <c r="G97"/>
  <c r="F97"/>
  <c r="E96"/>
  <c r="D96"/>
  <c r="F96" s="1"/>
  <c r="C96"/>
  <c r="G95"/>
  <c r="E94"/>
  <c r="C94"/>
  <c r="G93"/>
  <c r="G92"/>
  <c r="F92"/>
  <c r="G91"/>
  <c r="F91"/>
  <c r="G90"/>
  <c r="F90"/>
  <c r="G89"/>
  <c r="F89"/>
  <c r="F88"/>
  <c r="G84"/>
  <c r="F84"/>
  <c r="G83"/>
  <c r="F83"/>
  <c r="G82"/>
  <c r="F82"/>
  <c r="G81"/>
  <c r="F81"/>
  <c r="E80"/>
  <c r="E79" s="1"/>
  <c r="D80"/>
  <c r="C80"/>
  <c r="D79"/>
  <c r="G78"/>
  <c r="E76"/>
  <c r="D76"/>
  <c r="C76"/>
  <c r="G75"/>
  <c r="G74"/>
  <c r="F74"/>
  <c r="E73"/>
  <c r="F73" s="1"/>
  <c r="D73"/>
  <c r="C73"/>
  <c r="G72"/>
  <c r="E70"/>
  <c r="E68" s="1"/>
  <c r="F68" s="1"/>
  <c r="D70"/>
  <c r="C70"/>
  <c r="G69"/>
  <c r="F69"/>
  <c r="D68"/>
  <c r="D67" s="1"/>
  <c r="C68"/>
  <c r="C67" s="1"/>
  <c r="G66"/>
  <c r="F66"/>
  <c r="G65"/>
  <c r="F65"/>
  <c r="G64"/>
  <c r="F64"/>
  <c r="E63"/>
  <c r="D63"/>
  <c r="D62" s="1"/>
  <c r="C63"/>
  <c r="C62" s="1"/>
  <c r="G61"/>
  <c r="F61"/>
  <c r="G60"/>
  <c r="F60"/>
  <c r="G59"/>
  <c r="F59"/>
  <c r="E58"/>
  <c r="D58"/>
  <c r="D57" s="1"/>
  <c r="C58"/>
  <c r="C57" s="1"/>
  <c r="G56"/>
  <c r="F56"/>
  <c r="G55"/>
  <c r="F55"/>
  <c r="E54"/>
  <c r="F54" s="1"/>
  <c r="D54"/>
  <c r="C54"/>
  <c r="G53"/>
  <c r="F53"/>
  <c r="G52"/>
  <c r="F52"/>
  <c r="G51"/>
  <c r="F51"/>
  <c r="G50"/>
  <c r="F50"/>
  <c r="G49"/>
  <c r="F49"/>
  <c r="G48"/>
  <c r="F48"/>
  <c r="G47"/>
  <c r="F47"/>
  <c r="E46"/>
  <c r="G46" s="1"/>
  <c r="D46"/>
  <c r="C46"/>
  <c r="C45" s="1"/>
  <c r="G44"/>
  <c r="F44"/>
  <c r="E43"/>
  <c r="G43" s="1"/>
  <c r="D43"/>
  <c r="C43"/>
  <c r="G42"/>
  <c r="F42"/>
  <c r="E41"/>
  <c r="F41" s="1"/>
  <c r="D41"/>
  <c r="C41"/>
  <c r="C40" s="1"/>
  <c r="G39"/>
  <c r="F39"/>
  <c r="G38"/>
  <c r="F38"/>
  <c r="G37"/>
  <c r="E37"/>
  <c r="F37" s="1"/>
  <c r="D37"/>
  <c r="C37"/>
  <c r="C34" s="1"/>
  <c r="G36"/>
  <c r="F36"/>
  <c r="E35"/>
  <c r="G35" s="1"/>
  <c r="D35"/>
  <c r="D34" s="1"/>
  <c r="C35"/>
  <c r="E32"/>
  <c r="G31"/>
  <c r="F31"/>
  <c r="E30"/>
  <c r="F30" s="1"/>
  <c r="D30"/>
  <c r="C30"/>
  <c r="G29"/>
  <c r="E28"/>
  <c r="C28"/>
  <c r="G28" s="1"/>
  <c r="G27"/>
  <c r="E26"/>
  <c r="C26"/>
  <c r="G26" s="1"/>
  <c r="G25"/>
  <c r="F25"/>
  <c r="G24"/>
  <c r="F24"/>
  <c r="E23"/>
  <c r="E22" s="1"/>
  <c r="D23"/>
  <c r="C23"/>
  <c r="G21"/>
  <c r="F21"/>
  <c r="G20"/>
  <c r="F20"/>
  <c r="G19"/>
  <c r="F19"/>
  <c r="G18"/>
  <c r="F18"/>
  <c r="E17"/>
  <c r="G17" s="1"/>
  <c r="D17"/>
  <c r="D16" s="1"/>
  <c r="C17"/>
  <c r="C16"/>
  <c r="F15"/>
  <c r="G13"/>
  <c r="F13"/>
  <c r="G12"/>
  <c r="F12"/>
  <c r="G11"/>
  <c r="F11"/>
  <c r="G10"/>
  <c r="F10"/>
  <c r="G9"/>
  <c r="G8"/>
  <c r="G7"/>
  <c r="E6"/>
  <c r="D6"/>
  <c r="F6" s="1"/>
  <c r="C6"/>
  <c r="C5" s="1"/>
  <c r="E5"/>
  <c r="C8" i="4"/>
  <c r="E8"/>
  <c r="G8" s="1"/>
  <c r="D8"/>
  <c r="G7"/>
  <c r="G6"/>
  <c r="F6"/>
  <c r="G5"/>
  <c r="F5"/>
  <c r="F4" i="3"/>
  <c r="G4"/>
  <c r="F5"/>
  <c r="G5"/>
  <c r="F6"/>
  <c r="G6"/>
  <c r="F7"/>
  <c r="F8"/>
  <c r="G8"/>
  <c r="F9"/>
  <c r="F10"/>
  <c r="F11"/>
  <c r="G11"/>
  <c r="G12"/>
  <c r="F13"/>
  <c r="G13"/>
  <c r="F14"/>
  <c r="G15"/>
  <c r="F16"/>
  <c r="G16"/>
  <c r="F17"/>
  <c r="G17"/>
  <c r="F18"/>
  <c r="G18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F41"/>
  <c r="F42"/>
  <c r="F43"/>
  <c r="F44"/>
  <c r="G44"/>
  <c r="G3"/>
  <c r="C3"/>
  <c r="C15"/>
  <c r="C19"/>
  <c r="C23"/>
  <c r="C29"/>
  <c r="C32"/>
  <c r="C36"/>
  <c r="C12"/>
  <c r="F111" i="2"/>
  <c r="G111"/>
  <c r="F112"/>
  <c r="G112"/>
  <c r="F113"/>
  <c r="G113"/>
  <c r="F115"/>
  <c r="G115"/>
  <c r="G116"/>
  <c r="F117"/>
  <c r="G117"/>
  <c r="G118"/>
  <c r="F119"/>
  <c r="F120"/>
  <c r="G120"/>
  <c r="F121"/>
  <c r="F122"/>
  <c r="F123"/>
  <c r="G123"/>
  <c r="F124"/>
  <c r="G124"/>
  <c r="F126"/>
  <c r="G126"/>
  <c r="F127"/>
  <c r="G127"/>
  <c r="F128"/>
  <c r="F129"/>
  <c r="G129"/>
  <c r="F130"/>
  <c r="F131"/>
  <c r="G131"/>
  <c r="F133"/>
  <c r="F134"/>
  <c r="G134"/>
  <c r="F135"/>
  <c r="G135"/>
  <c r="F136"/>
  <c r="F138"/>
  <c r="F139"/>
  <c r="G139"/>
  <c r="F142"/>
  <c r="G142"/>
  <c r="F143"/>
  <c r="G143"/>
  <c r="G145"/>
  <c r="G148"/>
  <c r="G151"/>
  <c r="E150"/>
  <c r="E149" s="1"/>
  <c r="G149" s="1"/>
  <c r="E146"/>
  <c r="E147"/>
  <c r="E132"/>
  <c r="F132" s="1"/>
  <c r="D132"/>
  <c r="E125"/>
  <c r="E114"/>
  <c r="G114" s="1"/>
  <c r="E110"/>
  <c r="G110" s="1"/>
  <c r="D110"/>
  <c r="D125"/>
  <c r="F125" s="1"/>
  <c r="D114"/>
  <c r="F114" s="1"/>
  <c r="C147"/>
  <c r="C146" s="1"/>
  <c r="C144"/>
  <c r="G144" s="1"/>
  <c r="C141"/>
  <c r="C138"/>
  <c r="G138" s="1"/>
  <c r="C132"/>
  <c r="C125"/>
  <c r="F12" i="3" l="1"/>
  <c r="F141" i="2"/>
  <c r="G146"/>
  <c r="G30"/>
  <c r="D40"/>
  <c r="F63"/>
  <c r="G80"/>
  <c r="G147"/>
  <c r="F43"/>
  <c r="F58"/>
  <c r="G70"/>
  <c r="F80"/>
  <c r="F46"/>
  <c r="G96"/>
  <c r="G54"/>
  <c r="C137"/>
  <c r="G137" s="1"/>
  <c r="G125"/>
  <c r="G150"/>
  <c r="F23"/>
  <c r="D45"/>
  <c r="C79"/>
  <c r="G94"/>
  <c r="C22"/>
  <c r="G22" s="1"/>
  <c r="F35"/>
  <c r="G132"/>
  <c r="F17"/>
  <c r="G76"/>
  <c r="F79"/>
  <c r="G79"/>
  <c r="C4"/>
  <c r="E40"/>
  <c r="G5"/>
  <c r="G41"/>
  <c r="G73"/>
  <c r="D5"/>
  <c r="G6"/>
  <c r="D22"/>
  <c r="F22" s="1"/>
  <c r="G23"/>
  <c r="E57"/>
  <c r="E62"/>
  <c r="E67"/>
  <c r="E16"/>
  <c r="E4" s="1"/>
  <c r="E34"/>
  <c r="E45"/>
  <c r="G58"/>
  <c r="G63"/>
  <c r="G68"/>
  <c r="F8" i="4"/>
  <c r="F110" i="2"/>
  <c r="D109"/>
  <c r="G141"/>
  <c r="E109"/>
  <c r="C109"/>
  <c r="C108" s="1"/>
  <c r="G4" l="1"/>
  <c r="F67"/>
  <c r="G67"/>
  <c r="G40"/>
  <c r="F40"/>
  <c r="F57"/>
  <c r="G57"/>
  <c r="F62"/>
  <c r="G62"/>
  <c r="F16"/>
  <c r="G16"/>
  <c r="F34"/>
  <c r="G34"/>
  <c r="F45"/>
  <c r="G45"/>
  <c r="D4"/>
  <c r="F4" s="1"/>
  <c r="F5"/>
  <c r="E108"/>
  <c r="E152" s="1"/>
  <c r="G109"/>
  <c r="F109"/>
  <c r="F108" l="1"/>
  <c r="G108"/>
  <c r="G152" l="1"/>
  <c r="F152"/>
</calcChain>
</file>

<file path=xl/sharedStrings.xml><?xml version="1.0" encoding="utf-8"?>
<sst xmlns="http://schemas.openxmlformats.org/spreadsheetml/2006/main" count="411" uniqueCount="401">
  <si>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</si>
  <si>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</si>
  <si>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</si>
  <si>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</si>
  <si>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</si>
  <si>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</si>
  <si>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</si>
  <si>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</si>
  <si>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</si>
  <si>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</si>
  <si>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</si>
  <si>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</si>
  <si>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</si>
  <si>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</si>
  <si>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</si>
  <si>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</si>
  <si>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</si>
  <si>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</si>
  <si>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</si>
  <si>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00010102130010000110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</si>
  <si>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</si>
  <si>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</si>
  <si>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</si>
  <si>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00010102150010000110</t>
  </si>
  <si>
    <t>00010102210010000110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</si>
  <si>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</si>
  <si>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</si>
  <si>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</si>
  <si>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</si>
  <si>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</si>
  <si>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</si>
  <si>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</si>
  <si>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</si>
  <si>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</si>
  <si>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</si>
  <si>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</si>
  <si>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</si>
  <si>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</si>
  <si>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</si>
  <si>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</si>
  <si>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</si>
  <si>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</si>
  <si>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</si>
  <si>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</si>
  <si>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</si>
  <si>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00010507000010000110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</si>
  <si>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</si>
  <si>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</si>
  <si>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</si>
  <si>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</si>
  <si>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</si>
  <si>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</si>
  <si>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</si>
  <si>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</si>
  <si>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</si>
  <si>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</si>
  <si>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</si>
  <si>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</si>
  <si>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</si>
  <si>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</si>
  <si>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</si>
  <si>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</si>
  <si>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</si>
  <si>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</si>
  <si>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</si>
  <si>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</si>
  <si>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</si>
  <si>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</si>
  <si>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</si>
  <si>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</si>
  <si>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</si>
  <si>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</si>
  <si>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</si>
  <si>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</si>
  <si>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</si>
  <si>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</si>
  <si>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</si>
  <si>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</si>
  <si>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</si>
  <si>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</si>
  <si>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</si>
  <si>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</si>
  <si>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</si>
  <si>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</si>
  <si>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</si>
  <si>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</si>
  <si>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</si>
  <si>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</si>
  <si>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</si>
  <si>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</si>
  <si>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</si>
  <si>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</si>
  <si>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</si>
  <si>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00011413060100000410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</si>
  <si>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</si>
  <si>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</si>
  <si>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</si>
  <si>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</si>
  <si>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</si>
  <si>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</si>
  <si>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</si>
  <si>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</si>
  <si>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</si>
  <si>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</si>
  <si>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</si>
  <si>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</si>
  <si>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</si>
  <si>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00011611050010000140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</si>
  <si>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</si>
  <si>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</si>
  <si>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</si>
  <si>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</si>
  <si>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</si>
  <si>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</si>
  <si>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</si>
  <si>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</si>
  <si>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</si>
  <si>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</si>
  <si>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</si>
  <si>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</si>
  <si>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</si>
  <si>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</si>
  <si>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</si>
  <si>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</si>
  <si>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</si>
  <si>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</si>
  <si>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</si>
  <si>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</si>
  <si>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</si>
  <si>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</si>
  <si>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</si>
  <si>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</si>
  <si>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</si>
  <si>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</si>
  <si>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00020225497000000150</t>
  </si>
  <si>
    <t>Субсидии бюджетам на реализацию мероприятий по обеспечению жильем молодых семей</t>
  </si>
  <si>
    <t>00020225519000000150</t>
  </si>
  <si>
    <t>Субсидии бюджетам на поддержку отрасли культуры</t>
  </si>
  <si>
    <t>00020225555000000150</t>
  </si>
  <si>
    <t>Субсидии бюджетам на реализацию программ формирования современной городской среды</t>
  </si>
  <si>
    <t>00020225576000000150</t>
  </si>
  <si>
    <t>Субсидии бюджетам на обеспечение комплексного развития сельских территорий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</si>
  <si>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</si>
  <si>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</si>
  <si>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</si>
  <si>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</si>
  <si>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</si>
  <si>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</si>
  <si>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</si>
  <si>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</si>
  <si>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</si>
  <si>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</si>
  <si>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</si>
  <si>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</si>
  <si>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</si>
  <si>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</si>
  <si>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</si>
  <si>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</si>
  <si>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</si>
  <si>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</si>
  <si>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</si>
  <si>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</si>
  <si>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</si>
  <si>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</si>
  <si>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</si>
  <si>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</si>
  <si>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</si>
  <si>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</si>
  <si>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</si>
  <si>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</si>
  <si>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</si>
  <si>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</si>
  <si>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</si>
  <si>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</si>
  <si>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</si>
  <si>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</si>
  <si>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00020705020050000150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</si>
  <si>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</si>
  <si>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00020705000100000150</t>
  </si>
  <si>
    <t>Прочие безвозмездные поступления в бюджеты сельских поселений</t>
  </si>
  <si>
    <t>00020705020100000150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</si>
  <si>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</si>
  <si>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00020705030100000150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</si>
  <si>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</si>
  <si>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</si>
  <si>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</si>
  <si>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</si>
  <si>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</si>
  <si>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</si>
  <si>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</si>
  <si>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</si>
  <si>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</si>
  <si>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</si>
  <si>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</si>
  <si>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</si>
  <si>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</si>
  <si>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</si>
  <si>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</si>
  <si>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</si>
  <si>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</si>
  <si>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</si>
  <si>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</si>
  <si>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</si>
  <si>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00021960010000000150</t>
  </si>
  <si>
    <t xml:space="preserve">Сведения об исполнении консолидированного бюджета муниципального района "Сыктывдинский" Республики Коми за 1 квартал 2025 года в разрезе видов доходов в сравнении с аналогичным периодом 2024 года                   </t>
  </si>
  <si>
    <t>Поступило за 1 квартал 2024 года</t>
  </si>
  <si>
    <t>% исполнения за 1 квартал 2024 года</t>
  </si>
  <si>
    <t>Поступило за 1 квартал 2025 года</t>
  </si>
  <si>
    <t>% исполнения за 1 квартал 2025 года</t>
  </si>
  <si>
    <t>% роста/снижения  в сравнении с аналогичным периодом 2024 года</t>
  </si>
  <si>
    <t>Наименование подраздела (с учетом группировки)</t>
  </si>
  <si>
    <t>Бюджетная роспись (расходы)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</si>
  <si>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</si>
  <si>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</si>
  <si>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</si>
  <si>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</si>
  <si>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</si>
  <si>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</si>
  <si>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</si>
  <si>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</si>
  <si>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</si>
  <si>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</si>
  <si>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</si>
  <si>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</si>
  <si>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</si>
  <si>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</si>
  <si>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</si>
  <si>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</si>
  <si>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</si>
  <si>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</si>
  <si>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</si>
  <si>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</si>
  <si>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</si>
  <si>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</si>
  <si>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</si>
  <si>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</si>
  <si>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</si>
  <si>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</si>
  <si>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</si>
  <si>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</si>
  <si>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</si>
  <si>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</si>
  <si>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</si>
  <si>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</si>
  <si>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</si>
  <si>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</si>
  <si>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</si>
  <si>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</si>
  <si>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</si>
  <si>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</si>
  <si>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</si>
  <si>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</si>
  <si>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</si>
  <si>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</si>
  <si>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</si>
  <si>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</si>
  <si>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</si>
  <si>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</si>
  <si>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</si>
  <si>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</si>
  <si>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</si>
  <si>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</si>
  <si>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</si>
  <si>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</si>
  <si>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</si>
  <si>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</si>
  <si>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</si>
  <si>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</si>
  <si>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</si>
  <si>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</si>
  <si>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</si>
  <si>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</si>
  <si>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</si>
  <si>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</si>
  <si>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</si>
  <si>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</si>
  <si>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</si>
  <si>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</si>
  <si>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</si>
  <si>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</si>
  <si>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</si>
  <si>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</si>
  <si>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</si>
  <si>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</si>
  <si>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</si>
  <si>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</si>
  <si>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</si>
  <si>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</si>
  <si>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</si>
  <si>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</si>
  <si>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</si>
  <si>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</si>
  <si>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</si>
  <si>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</si>
  <si>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Код подраздела</t>
  </si>
  <si>
    <t>Исполнено за 1 квартал 2024 года</t>
  </si>
  <si>
    <t>Исполнено за 1 квартал 2025 года</t>
  </si>
  <si>
    <t>% роста/снижения в сравнении с аналогичным периодом 2024 года</t>
  </si>
  <si>
    <t>Сведения об исполнении консолидированного бюджета муниципального района "Сыктывдинский" Республики Коми за 1 квартал 2025 года расходной части бюджета по разделам, подразделам  в сравнении с аналогичным периодом 2024 года</t>
  </si>
  <si>
    <t>Код</t>
  </si>
  <si>
    <t>Наименование кода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</si>
  <si>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</si>
  <si>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</si>
  <si>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</si>
  <si>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</si>
  <si>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</si>
  <si>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</si>
  <si>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Бюджетные назначения 2025 года</t>
  </si>
  <si>
    <t>Сведения об исполнении консолидированного бюджета муниципального района "Сыктывдинский" Республики Коми за 1 квартал 2025 года в разрезе источников финансирования дефицита бюджета в сравнении с аналогичным периодом 2024 года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</si>
  <si>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</si>
  <si>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</si>
  <si>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</si>
  <si>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</si>
  <si>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</si>
  <si>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</si>
  <si>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</si>
  <si>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</si>
  <si>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</si>
  <si>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</si>
  <si>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00010501011010000110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</si>
  <si>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</si>
  <si>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</si>
  <si>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</si>
  <si>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</si>
  <si>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</si>
  <si>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</si>
  <si>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</si>
  <si>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</si>
  <si>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</si>
  <si>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</si>
  <si>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</si>
  <si>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</si>
  <si>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</si>
  <si>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</si>
  <si>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</si>
  <si>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</si>
  <si>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</si>
  <si>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</si>
  <si>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</si>
  <si>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</si>
  <si>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</si>
  <si>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</si>
  <si>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</si>
  <si>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</si>
  <si>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00011201041010000120</t>
  </si>
  <si>
    <t>Плата за размещение отходов производства</t>
  </si>
  <si>
    <t>00011302065100000130</t>
  </si>
  <si>
    <t>Доходы,поступающие в порядке возмещения расходов,понесенных в связи с эксплуатацией имущества сельских поселений</t>
  </si>
  <si>
    <t>00011302995050000130</t>
  </si>
  <si>
    <t>Прочие доходы от компенсации затрат бюджетов муниципальных районов</t>
  </si>
  <si>
    <t>00011302995100000130</t>
  </si>
  <si>
    <t>Прочие доходы от компенсации затрат бюджетов сельских поселений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</si>
  <si>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</si>
  <si>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</si>
  <si>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</si>
  <si>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</si>
  <si>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</si>
  <si>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</si>
  <si>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</si>
  <si>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</si>
  <si>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</si>
  <si>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</si>
  <si>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</si>
  <si>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</si>
  <si>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</si>
  <si>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</si>
  <si>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</si>
  <si>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</si>
  <si>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</si>
  <si>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</si>
  <si>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</si>
  <si>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</si>
  <si>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</si>
  <si>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</si>
  <si>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</si>
  <si>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</si>
  <si>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</si>
  <si>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</si>
  <si>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</si>
  <si>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</si>
  <si>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</si>
  <si>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</si>
  <si>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</si>
  <si>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</si>
  <si>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</si>
  <si>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</si>
  <si>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</si>
  <si>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</si>
  <si>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</si>
  <si>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</si>
  <si>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</si>
  <si>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</si>
  <si>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00011610061050000140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</si>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</sst>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_р_._-;\-* #,##0.0_р_._-;_-* &quot;-&quot;?_р_._-;_-@_-"/>
  </numFmts>
  <fonts count="20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/>
      <top/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164" fontId="3" fillId="2" borderId="7">
      <alignment horizontal="right" vertical="top" shrinkToFit="1"/>
    </xf>
    <xf numFmtId="164" fontId="3" fillId="2" borderId="8">
      <alignment horizontal="right" vertical="top" shrinkToFit="1"/>
    </xf>
    <xf numFmtId="49" fontId="2" fillId="3" borderId="9">
      <alignment horizontal="center" vertical="top" shrinkToFit="1"/>
    </xf>
    <xf numFmtId="0" fontId="2" fillId="3" borderId="10">
      <alignment horizontal="left" vertical="top" wrapText="1"/>
    </xf>
    <xf numFmtId="164" fontId="2" fillId="3" borderId="10">
      <alignment horizontal="right" vertical="top" shrinkToFit="1"/>
    </xf>
    <xf numFmtId="164" fontId="2" fillId="3" borderId="11">
      <alignment horizontal="right" vertical="top" shrinkToFit="1"/>
    </xf>
    <xf numFmtId="49" fontId="2" fillId="4" borderId="12">
      <alignment horizontal="center" vertical="top" shrinkToFit="1"/>
    </xf>
    <xf numFmtId="0" fontId="2" fillId="4" borderId="13">
      <alignment horizontal="left" vertical="top" wrapText="1"/>
    </xf>
    <xf numFmtId="164" fontId="2" fillId="4" borderId="13">
      <alignment horizontal="right" vertical="top" shrinkToFit="1"/>
    </xf>
    <xf numFmtId="164" fontId="2" fillId="4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164" fontId="1" fillId="0" borderId="13">
      <alignment horizontal="right" vertical="top" shrinkToFit="1"/>
    </xf>
    <xf numFmtId="164" fontId="5" fillId="0" borderId="14">
      <alignment horizontal="right" vertical="top" shrinkToFit="1"/>
    </xf>
    <xf numFmtId="0" fontId="3" fillId="5" borderId="15"/>
    <xf numFmtId="0" fontId="3" fillId="5" borderId="16"/>
    <xf numFmtId="164" fontId="3" fillId="5" borderId="16">
      <alignment horizontal="right" shrinkToFit="1"/>
    </xf>
    <xf numFmtId="164" fontId="3" fillId="5" borderId="17">
      <alignment horizontal="right" shrinkToFit="1"/>
    </xf>
    <xf numFmtId="0" fontId="1" fillId="0" borderId="18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6">
      <alignment horizontal="right" shrinkToFit="1"/>
    </xf>
    <xf numFmtId="4" fontId="3" fillId="5" borderId="17">
      <alignment horizontal="right" shrinkToFi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" fontId="2" fillId="3" borderId="10">
      <alignment horizontal="right" vertical="top" shrinkToFit="1"/>
    </xf>
    <xf numFmtId="4" fontId="2" fillId="3" borderId="11">
      <alignment horizontal="right" vertical="top" shrinkToFit="1"/>
    </xf>
    <xf numFmtId="4" fontId="2" fillId="4" borderId="13">
      <alignment horizontal="right" vertical="top" shrinkToFit="1"/>
    </xf>
    <xf numFmtId="4" fontId="2" fillId="4" borderId="14">
      <alignment horizontal="right" vertical="top" shrinkToFi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164" fontId="10" fillId="4" borderId="13">
      <alignment horizontal="right" vertical="top" shrinkToFit="1"/>
    </xf>
    <xf numFmtId="164" fontId="10" fillId="4" borderId="14">
      <alignment horizontal="right" vertical="top" shrinkToFit="1"/>
    </xf>
    <xf numFmtId="164" fontId="9" fillId="0" borderId="13">
      <alignment horizontal="right" vertical="top" shrinkToFit="1"/>
    </xf>
    <xf numFmtId="164" fontId="9" fillId="0" borderId="14">
      <alignment horizontal="right" vertical="top" shrinkToFit="1"/>
    </xf>
    <xf numFmtId="164" fontId="17" fillId="5" borderId="16">
      <alignment horizontal="right" shrinkToFit="1"/>
    </xf>
    <xf numFmtId="164" fontId="17" fillId="5" borderId="17">
      <alignment horizontal="right" shrinkToFit="1"/>
    </xf>
    <xf numFmtId="49" fontId="9" fillId="0" borderId="13">
      <alignment horizontal="center" vertical="top" shrinkToFit="1"/>
    </xf>
    <xf numFmtId="0" fontId="9" fillId="0" borderId="13">
      <alignment horizontal="left" vertical="top" wrapText="1"/>
    </xf>
  </cellStyleXfs>
  <cellXfs count="138">
    <xf numFmtId="0" fontId="0" fillId="0" borderId="0" xfId="0"/>
    <xf numFmtId="0" fontId="0" fillId="0" borderId="0" xfId="0" applyProtection="1">
      <protection locked="0"/>
    </xf>
    <xf numFmtId="164" fontId="7" fillId="6" borderId="19" xfId="9" applyNumberFormat="1" applyFont="1" applyFill="1" applyBorder="1" applyAlignment="1" applyProtection="1">
      <alignment horizontal="center" vertical="center" shrinkToFit="1"/>
    </xf>
    <xf numFmtId="164" fontId="7" fillId="6" borderId="19" xfId="12" applyNumberFormat="1" applyFont="1" applyFill="1" applyBorder="1" applyAlignment="1" applyProtection="1">
      <alignment horizontal="center" vertical="center" shrinkToFit="1"/>
    </xf>
    <xf numFmtId="164" fontId="7" fillId="6" borderId="19" xfId="17" applyNumberFormat="1" applyFont="1" applyFill="1" applyBorder="1" applyAlignment="1" applyProtection="1">
      <alignment horizontal="center" vertical="center" shrinkToFit="1"/>
    </xf>
    <xf numFmtId="164" fontId="8" fillId="6" borderId="19" xfId="21" applyNumberFormat="1" applyFont="1" applyFill="1" applyBorder="1" applyAlignment="1" applyProtection="1">
      <alignment horizontal="center" vertical="center" shrinkToFit="1"/>
    </xf>
    <xf numFmtId="49" fontId="8" fillId="6" borderId="19" xfId="18" applyNumberFormat="1" applyFont="1" applyFill="1" applyBorder="1" applyProtection="1">
      <alignment horizontal="center" vertical="top" shrinkToFit="1"/>
    </xf>
    <xf numFmtId="164" fontId="7" fillId="6" borderId="19" xfId="16" applyNumberFormat="1" applyFont="1" applyFill="1" applyBorder="1" applyAlignment="1" applyProtection="1">
      <alignment horizontal="center" vertical="center" shrinkToFit="1"/>
    </xf>
    <xf numFmtId="164" fontId="7" fillId="6" borderId="19" xfId="13" applyNumberFormat="1" applyFont="1" applyFill="1" applyBorder="1" applyAlignment="1" applyProtection="1">
      <alignment horizontal="center" vertical="center" shrinkToFit="1"/>
    </xf>
    <xf numFmtId="164" fontId="8" fillId="6" borderId="19" xfId="17" applyNumberFormat="1" applyFont="1" applyFill="1" applyBorder="1" applyAlignment="1" applyProtection="1">
      <alignment horizontal="center" vertical="center" shrinkToFit="1"/>
    </xf>
    <xf numFmtId="0" fontId="1" fillId="0" borderId="1" xfId="26" applyNumberFormat="1" applyBorder="1" applyProtection="1"/>
    <xf numFmtId="0" fontId="8" fillId="6" borderId="19" xfId="19" applyNumberFormat="1" applyFont="1" applyFill="1" applyBorder="1" applyProtection="1">
      <alignment horizontal="left" vertical="top" wrapText="1"/>
    </xf>
    <xf numFmtId="49" fontId="7" fillId="6" borderId="19" xfId="6" applyNumberFormat="1" applyFont="1" applyFill="1" applyBorder="1" applyProtection="1">
      <alignment horizontal="center" vertical="top" shrinkToFit="1"/>
    </xf>
    <xf numFmtId="0" fontId="7" fillId="6" borderId="19" xfId="7" applyNumberFormat="1" applyFont="1" applyFill="1" applyBorder="1" applyProtection="1">
      <alignment horizontal="left" vertical="top" wrapText="1"/>
    </xf>
    <xf numFmtId="164" fontId="7" fillId="6" borderId="19" xfId="8" applyNumberFormat="1" applyFont="1" applyFill="1" applyBorder="1" applyAlignment="1" applyProtection="1">
      <alignment horizontal="center" vertical="center" shrinkToFit="1"/>
    </xf>
    <xf numFmtId="49" fontId="7" fillId="6" borderId="19" xfId="10" applyNumberFormat="1" applyFont="1" applyFill="1" applyBorder="1" applyProtection="1">
      <alignment horizontal="center" vertical="top" shrinkToFit="1"/>
    </xf>
    <xf numFmtId="0" fontId="7" fillId="6" borderId="19" xfId="11" applyNumberFormat="1" applyFont="1" applyFill="1" applyBorder="1" applyProtection="1">
      <alignment horizontal="left" vertical="top" wrapText="1"/>
    </xf>
    <xf numFmtId="49" fontId="7" fillId="6" borderId="19" xfId="14" applyNumberFormat="1" applyFont="1" applyFill="1" applyBorder="1" applyProtection="1">
      <alignment horizontal="center" vertical="top" shrinkToFit="1"/>
    </xf>
    <xf numFmtId="0" fontId="7" fillId="6" borderId="19" xfId="15" applyNumberFormat="1" applyFont="1" applyFill="1" applyBorder="1" applyProtection="1">
      <alignment horizontal="left" vertical="top" wrapText="1"/>
    </xf>
    <xf numFmtId="164" fontId="8" fillId="6" borderId="19" xfId="20" applyNumberFormat="1" applyFont="1" applyFill="1" applyBorder="1" applyAlignment="1" applyProtection="1">
      <alignment horizontal="center" vertical="center" shrinkToFit="1"/>
    </xf>
    <xf numFmtId="0" fontId="8" fillId="6" borderId="19" xfId="19" applyNumberFormat="1" applyFont="1" applyFill="1" applyBorder="1" applyAlignment="1" applyProtection="1">
      <alignment horizontal="center" vertical="center" wrapText="1"/>
    </xf>
    <xf numFmtId="164" fontId="7" fillId="6" borderId="19" xfId="11" applyNumberFormat="1" applyFont="1" applyFill="1" applyBorder="1" applyAlignment="1" applyProtection="1">
      <alignment horizontal="center" vertical="center" wrapText="1"/>
    </xf>
    <xf numFmtId="164" fontId="7" fillId="6" borderId="19" xfId="15" applyNumberFormat="1" applyFont="1" applyFill="1" applyBorder="1" applyAlignment="1" applyProtection="1">
      <alignment horizontal="center" vertical="center" wrapText="1"/>
    </xf>
    <xf numFmtId="49" fontId="8" fillId="6" borderId="19" xfId="14" applyNumberFormat="1" applyFont="1" applyFill="1" applyBorder="1" applyProtection="1">
      <alignment horizontal="center" vertical="top" shrinkToFit="1"/>
    </xf>
    <xf numFmtId="0" fontId="8" fillId="6" borderId="19" xfId="15" applyNumberFormat="1" applyFont="1" applyFill="1" applyBorder="1" applyProtection="1">
      <alignment horizontal="left" vertical="top" wrapText="1"/>
    </xf>
    <xf numFmtId="164" fontId="8" fillId="6" borderId="19" xfId="16" applyNumberFormat="1" applyFont="1" applyFill="1" applyBorder="1" applyAlignment="1" applyProtection="1">
      <alignment horizontal="center" vertical="center" shrinkToFit="1"/>
    </xf>
    <xf numFmtId="0" fontId="7" fillId="6" borderId="19" xfId="22" applyNumberFormat="1" applyFont="1" applyFill="1" applyBorder="1" applyProtection="1"/>
    <xf numFmtId="0" fontId="7" fillId="6" borderId="19" xfId="23" applyNumberFormat="1" applyFont="1" applyFill="1" applyBorder="1" applyProtection="1"/>
    <xf numFmtId="164" fontId="7" fillId="6" borderId="19" xfId="24" applyNumberFormat="1" applyFont="1" applyFill="1" applyBorder="1" applyAlignment="1" applyProtection="1">
      <alignment horizontal="center" vertical="center" shrinkToFit="1"/>
    </xf>
    <xf numFmtId="49" fontId="7" fillId="6" borderId="19" xfId="2" applyNumberFormat="1" applyFont="1" applyFill="1" applyBorder="1" applyProtection="1">
      <alignment horizontal="center" vertical="center" wrapText="1"/>
    </xf>
    <xf numFmtId="49" fontId="7" fillId="6" borderId="19" xfId="3" applyNumberFormat="1" applyFont="1" applyFill="1" applyBorder="1" applyProtection="1">
      <alignment horizontal="center" vertical="center" wrapText="1"/>
    </xf>
    <xf numFmtId="49" fontId="14" fillId="6" borderId="19" xfId="0" applyNumberFormat="1" applyFont="1" applyFill="1" applyBorder="1" applyAlignment="1" applyProtection="1">
      <alignment horizontal="center" vertical="center" wrapText="1"/>
    </xf>
    <xf numFmtId="49" fontId="7" fillId="6" borderId="19" xfId="4" applyNumberFormat="1" applyFont="1" applyFill="1" applyBorder="1" applyProtection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65" fontId="14" fillId="0" borderId="19" xfId="0" applyNumberFormat="1" applyFont="1" applyBorder="1" applyAlignment="1" applyProtection="1">
      <alignment horizontal="center" vertical="center"/>
      <protection locked="0"/>
    </xf>
    <xf numFmtId="165" fontId="14" fillId="6" borderId="19" xfId="0" applyNumberFormat="1" applyFont="1" applyFill="1" applyBorder="1" applyAlignment="1" applyProtection="1">
      <alignment horizontal="center" vertical="center"/>
      <protection locked="0"/>
    </xf>
    <xf numFmtId="165" fontId="15" fillId="0" borderId="19" xfId="0" applyNumberFormat="1" applyFont="1" applyBorder="1" applyAlignment="1" applyProtection="1">
      <alignment horizontal="center" vertical="center"/>
      <protection locked="0"/>
    </xf>
    <xf numFmtId="165" fontId="15" fillId="6" borderId="19" xfId="0" applyNumberFormat="1" applyFont="1" applyFill="1" applyBorder="1" applyAlignment="1" applyProtection="1">
      <alignment horizontal="center" vertical="center"/>
      <protection locked="0"/>
    </xf>
    <xf numFmtId="164" fontId="8" fillId="6" borderId="19" xfId="13" applyNumberFormat="1" applyFont="1" applyFill="1" applyBorder="1" applyAlignment="1" applyProtection="1">
      <alignment horizontal="center" vertical="center" shrinkToFit="1"/>
    </xf>
    <xf numFmtId="0" fontId="16" fillId="0" borderId="0" xfId="0" applyFont="1" applyProtection="1">
      <protection locked="0"/>
    </xf>
    <xf numFmtId="49" fontId="11" fillId="6" borderId="19" xfId="2" applyNumberFormat="1" applyFont="1" applyFill="1" applyBorder="1" applyProtection="1">
      <alignment horizontal="center" vertical="center" wrapText="1"/>
    </xf>
    <xf numFmtId="49" fontId="11" fillId="6" borderId="19" xfId="3" applyNumberFormat="1" applyFont="1" applyFill="1" applyBorder="1" applyProtection="1">
      <alignment horizontal="center" vertical="center" wrapText="1"/>
    </xf>
    <xf numFmtId="49" fontId="11" fillId="6" borderId="19" xfId="6" applyNumberFormat="1" applyFont="1" applyFill="1" applyBorder="1" applyProtection="1">
      <alignment horizontal="center" vertical="top" shrinkToFit="1"/>
    </xf>
    <xf numFmtId="0" fontId="11" fillId="6" borderId="19" xfId="7" applyNumberFormat="1" applyFont="1" applyFill="1" applyBorder="1" applyProtection="1">
      <alignment horizontal="left" vertical="top" wrapText="1"/>
    </xf>
    <xf numFmtId="49" fontId="12" fillId="6" borderId="19" xfId="10" applyNumberFormat="1" applyFont="1" applyFill="1" applyBorder="1" applyProtection="1">
      <alignment horizontal="center" vertical="top" shrinkToFit="1"/>
    </xf>
    <xf numFmtId="0" fontId="12" fillId="6" borderId="19" xfId="11" applyNumberFormat="1" applyFont="1" applyFill="1" applyBorder="1" applyProtection="1">
      <alignment horizontal="left" vertical="top" wrapText="1"/>
    </xf>
    <xf numFmtId="0" fontId="11" fillId="6" borderId="19" xfId="22" applyNumberFormat="1" applyFont="1" applyFill="1" applyBorder="1" applyProtection="1"/>
    <xf numFmtId="0" fontId="11" fillId="6" borderId="19" xfId="23" applyNumberFormat="1" applyFont="1" applyFill="1" applyBorder="1" applyProtection="1"/>
    <xf numFmtId="164" fontId="11" fillId="6" borderId="19" xfId="46" applyNumberFormat="1" applyFont="1" applyFill="1" applyBorder="1" applyAlignment="1" applyProtection="1">
      <alignment horizontal="center" vertical="center" shrinkToFit="1"/>
    </xf>
    <xf numFmtId="164" fontId="12" fillId="6" borderId="19" xfId="49" applyNumberFormat="1" applyFont="1" applyFill="1" applyBorder="1" applyAlignment="1" applyProtection="1">
      <alignment horizontal="center" vertical="center" shrinkToFit="1"/>
    </xf>
    <xf numFmtId="164" fontId="11" fillId="6" borderId="19" xfId="47" applyNumberFormat="1" applyFont="1" applyFill="1" applyBorder="1" applyAlignment="1" applyProtection="1">
      <alignment horizontal="center" vertical="center" shrinkToFit="1"/>
    </xf>
    <xf numFmtId="165" fontId="18" fillId="0" borderId="19" xfId="0" applyNumberFormat="1" applyFont="1" applyBorder="1" applyAlignment="1">
      <alignment horizontal="center" vertical="center"/>
    </xf>
    <xf numFmtId="165" fontId="14" fillId="6" borderId="19" xfId="0" applyNumberFormat="1" applyFont="1" applyFill="1" applyBorder="1" applyAlignment="1">
      <alignment horizontal="center" vertical="center"/>
    </xf>
    <xf numFmtId="165" fontId="19" fillId="0" borderId="19" xfId="0" applyNumberFormat="1" applyFont="1" applyBorder="1" applyAlignment="1">
      <alignment horizontal="center" vertical="center"/>
    </xf>
    <xf numFmtId="165" fontId="15" fillId="6" borderId="19" xfId="0" applyNumberFormat="1" applyFont="1" applyFill="1" applyBorder="1" applyAlignment="1">
      <alignment horizontal="center" vertical="center"/>
    </xf>
    <xf numFmtId="164" fontId="12" fillId="6" borderId="19" xfId="48" applyNumberFormat="1" applyFont="1" applyFill="1" applyBorder="1" applyAlignment="1" applyProtection="1">
      <alignment horizontal="center" vertical="center" shrinkToFit="1"/>
    </xf>
    <xf numFmtId="0" fontId="12" fillId="6" borderId="19" xfId="11" applyNumberFormat="1" applyFont="1" applyFill="1" applyBorder="1" applyAlignment="1" applyProtection="1">
      <alignment horizontal="center" vertical="center" wrapText="1"/>
    </xf>
    <xf numFmtId="0" fontId="11" fillId="6" borderId="19" xfId="7" applyNumberFormat="1" applyFont="1" applyFill="1" applyBorder="1" applyAlignment="1" applyProtection="1">
      <alignment horizontal="center" vertical="center" wrapText="1"/>
    </xf>
    <xf numFmtId="164" fontId="11" fillId="6" borderId="19" xfId="23" applyNumberFormat="1" applyFont="1" applyFill="1" applyBorder="1" applyAlignment="1" applyProtection="1">
      <alignment horizontal="center" vertical="center"/>
    </xf>
    <xf numFmtId="164" fontId="11" fillId="6" borderId="19" xfId="51" applyNumberFormat="1" applyFont="1" applyFill="1" applyBorder="1" applyAlignment="1" applyProtection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 wrapText="1"/>
    </xf>
    <xf numFmtId="49" fontId="18" fillId="6" borderId="19" xfId="0" applyNumberFormat="1" applyFont="1" applyFill="1" applyBorder="1" applyAlignment="1" applyProtection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left" vertical="center" wrapText="1"/>
    </xf>
    <xf numFmtId="166" fontId="15" fillId="0" borderId="19" xfId="0" applyNumberFormat="1" applyFont="1" applyBorder="1" applyAlignment="1">
      <alignment horizontal="center" vertical="center" wrapText="1"/>
    </xf>
    <xf numFmtId="165" fontId="14" fillId="0" borderId="19" xfId="0" applyNumberFormat="1" applyFont="1" applyBorder="1" applyAlignment="1">
      <alignment horizontal="center" vertical="center"/>
    </xf>
    <xf numFmtId="165" fontId="19" fillId="0" borderId="19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0" fontId="15" fillId="0" borderId="19" xfId="0" applyNumberFormat="1" applyFont="1" applyBorder="1" applyAlignment="1">
      <alignment vertical="center" wrapText="1"/>
    </xf>
    <xf numFmtId="166" fontId="14" fillId="6" borderId="19" xfId="0" applyNumberFormat="1" applyFont="1" applyFill="1" applyBorder="1" applyAlignment="1">
      <alignment horizontal="center" vertical="center"/>
    </xf>
    <xf numFmtId="165" fontId="18" fillId="0" borderId="19" xfId="0" applyNumberFormat="1" applyFont="1" applyBorder="1" applyAlignment="1" applyProtection="1">
      <alignment horizontal="center" vertical="center"/>
    </xf>
    <xf numFmtId="49" fontId="7" fillId="6" borderId="19" xfId="6" applyFont="1" applyFill="1" applyBorder="1">
      <alignment horizontal="center" vertical="top" shrinkToFit="1"/>
    </xf>
    <xf numFmtId="0" fontId="7" fillId="6" borderId="19" xfId="7" quotePrefix="1" applyFont="1" applyFill="1" applyBorder="1">
      <alignment horizontal="left" vertical="top" wrapText="1"/>
    </xf>
    <xf numFmtId="164" fontId="7" fillId="6" borderId="19" xfId="9" applyFont="1" applyFill="1" applyBorder="1" applyAlignment="1">
      <alignment horizontal="center" vertical="center" shrinkToFit="1"/>
    </xf>
    <xf numFmtId="165" fontId="14" fillId="6" borderId="19" xfId="0" applyNumberFormat="1" applyFont="1" applyFill="1" applyBorder="1" applyAlignment="1">
      <alignment horizontal="center" vertical="center" wrapText="1"/>
    </xf>
    <xf numFmtId="49" fontId="7" fillId="6" borderId="19" xfId="10" applyFont="1" applyFill="1" applyBorder="1">
      <alignment horizontal="center" vertical="top" shrinkToFit="1"/>
    </xf>
    <xf numFmtId="0" fontId="7" fillId="6" borderId="19" xfId="11" quotePrefix="1" applyFont="1" applyFill="1" applyBorder="1">
      <alignment horizontal="left" vertical="top" wrapText="1"/>
    </xf>
    <xf numFmtId="164" fontId="7" fillId="6" borderId="19" xfId="13" applyFont="1" applyFill="1" applyBorder="1" applyAlignment="1">
      <alignment horizontal="center" vertical="center" shrinkToFit="1"/>
    </xf>
    <xf numFmtId="164" fontId="7" fillId="6" borderId="19" xfId="12" applyFont="1" applyFill="1" applyBorder="1" applyAlignment="1">
      <alignment horizontal="center" vertical="center" shrinkToFit="1"/>
    </xf>
    <xf numFmtId="49" fontId="7" fillId="6" borderId="19" xfId="14" applyFont="1" applyFill="1" applyBorder="1">
      <alignment horizontal="center" vertical="top" shrinkToFit="1"/>
    </xf>
    <xf numFmtId="0" fontId="7" fillId="6" borderId="19" xfId="15" quotePrefix="1" applyFont="1" applyFill="1" applyBorder="1">
      <alignment horizontal="left" vertical="top" wrapText="1"/>
    </xf>
    <xf numFmtId="164" fontId="7" fillId="6" borderId="19" xfId="17" applyFont="1" applyFill="1" applyBorder="1" applyAlignment="1">
      <alignment horizontal="center" vertical="center" shrinkToFit="1"/>
    </xf>
    <xf numFmtId="49" fontId="8" fillId="6" borderId="19" xfId="18" applyFont="1" applyFill="1" applyBorder="1">
      <alignment horizontal="center" vertical="top" shrinkToFit="1"/>
    </xf>
    <xf numFmtId="0" fontId="8" fillId="0" borderId="21" xfId="43" applyFont="1" applyBorder="1">
      <alignment horizontal="left" vertical="top" wrapText="1"/>
    </xf>
    <xf numFmtId="164" fontId="8" fillId="6" borderId="19" xfId="21" applyFont="1" applyFill="1" applyBorder="1" applyAlignment="1">
      <alignment horizontal="center" vertical="center" shrinkToFit="1"/>
    </xf>
    <xf numFmtId="164" fontId="8" fillId="6" borderId="19" xfId="20" applyFont="1" applyFill="1" applyBorder="1" applyAlignment="1">
      <alignment horizontal="center" vertical="center" shrinkToFit="1"/>
    </xf>
    <xf numFmtId="165" fontId="15" fillId="6" borderId="19" xfId="0" applyNumberFormat="1" applyFont="1" applyFill="1" applyBorder="1" applyAlignment="1">
      <alignment horizontal="center" vertical="center" wrapText="1"/>
    </xf>
    <xf numFmtId="0" fontId="8" fillId="0" borderId="19" xfId="43" applyFont="1" applyBorder="1">
      <alignment horizontal="left" vertical="top" wrapText="1"/>
    </xf>
    <xf numFmtId="0" fontId="15" fillId="0" borderId="1" xfId="0" applyFont="1" applyBorder="1" applyAlignment="1">
      <alignment horizontal="justify" vertical="center"/>
    </xf>
    <xf numFmtId="49" fontId="8" fillId="6" borderId="25" xfId="18" applyFont="1" applyFill="1" applyBorder="1">
      <alignment horizontal="center" vertical="top" shrinkToFit="1"/>
    </xf>
    <xf numFmtId="49" fontId="8" fillId="0" borderId="19" xfId="18" applyFont="1" applyBorder="1">
      <alignment horizontal="center" vertical="top" shrinkToFit="1"/>
    </xf>
    <xf numFmtId="164" fontId="7" fillId="0" borderId="19" xfId="12" applyFont="1" applyFill="1" applyBorder="1" applyAlignment="1">
      <alignment horizontal="center" vertical="center" shrinkToFit="1"/>
    </xf>
    <xf numFmtId="164" fontId="7" fillId="6" borderId="19" xfId="16" applyFont="1" applyFill="1" applyBorder="1" applyAlignment="1">
      <alignment horizontal="center" vertical="center" shrinkToFit="1"/>
    </xf>
    <xf numFmtId="0" fontId="8" fillId="6" borderId="19" xfId="19" quotePrefix="1" applyFont="1" applyFill="1" applyBorder="1">
      <alignment horizontal="left" vertical="top" wrapText="1"/>
    </xf>
    <xf numFmtId="164" fontId="8" fillId="0" borderId="19" xfId="21" applyFont="1" applyBorder="1" applyAlignment="1">
      <alignment horizontal="center" vertical="center" shrinkToFit="1"/>
    </xf>
    <xf numFmtId="164" fontId="7" fillId="0" borderId="19" xfId="16" applyFont="1" applyFill="1" applyBorder="1" applyAlignment="1">
      <alignment horizontal="center" vertical="center" shrinkToFit="1"/>
    </xf>
    <xf numFmtId="49" fontId="15" fillId="6" borderId="19" xfId="0" applyNumberFormat="1" applyFont="1" applyFill="1" applyBorder="1" applyAlignment="1">
      <alignment horizontal="center" vertical="center" wrapText="1"/>
    </xf>
    <xf numFmtId="49" fontId="15" fillId="6" borderId="19" xfId="0" applyNumberFormat="1" applyFont="1" applyFill="1" applyBorder="1" applyAlignment="1">
      <alignment horizontal="left" vertical="center" wrapText="1"/>
    </xf>
    <xf numFmtId="164" fontId="7" fillId="0" borderId="19" xfId="17" applyFont="1" applyFill="1" applyBorder="1" applyAlignment="1">
      <alignment horizontal="center" vertical="center" shrinkToFit="1"/>
    </xf>
    <xf numFmtId="0" fontId="7" fillId="0" borderId="19" xfId="43" applyFont="1" applyBorder="1">
      <alignment horizontal="left" vertical="top" wrapText="1"/>
    </xf>
    <xf numFmtId="164" fontId="7" fillId="6" borderId="19" xfId="21" applyFont="1" applyFill="1" applyBorder="1" applyAlignment="1">
      <alignment horizontal="center" vertical="center" shrinkToFit="1"/>
    </xf>
    <xf numFmtId="0" fontId="8" fillId="0" borderId="13" xfId="43" applyFont="1">
      <alignment horizontal="left" vertical="top" wrapText="1"/>
    </xf>
    <xf numFmtId="49" fontId="8" fillId="6" borderId="19" xfId="52" applyFont="1" applyFill="1" applyBorder="1">
      <alignment horizontal="center" vertical="top" shrinkToFit="1"/>
    </xf>
    <xf numFmtId="0" fontId="8" fillId="6" borderId="19" xfId="53" quotePrefix="1" applyFont="1" applyFill="1" applyBorder="1">
      <alignment horizontal="left" vertical="top" wrapText="1"/>
    </xf>
    <xf numFmtId="164" fontId="8" fillId="0" borderId="19" xfId="39" applyNumberFormat="1" applyFont="1" applyFill="1" applyBorder="1" applyAlignment="1">
      <alignment horizontal="center" vertical="center" shrinkToFit="1"/>
    </xf>
    <xf numFmtId="164" fontId="8" fillId="6" borderId="19" xfId="39" applyNumberFormat="1" applyFont="1" applyFill="1" applyBorder="1" applyAlignment="1">
      <alignment horizontal="center" vertical="center" shrinkToFit="1"/>
    </xf>
    <xf numFmtId="164" fontId="7" fillId="0" borderId="19" xfId="13" applyFont="1" applyFill="1" applyBorder="1" applyAlignment="1">
      <alignment horizontal="center" vertical="center" shrinkToFit="1"/>
    </xf>
    <xf numFmtId="164" fontId="14" fillId="0" borderId="19" xfId="12" applyFont="1" applyFill="1" applyBorder="1" applyAlignment="1">
      <alignment horizontal="center" vertical="center" shrinkToFit="1"/>
    </xf>
    <xf numFmtId="164" fontId="14" fillId="6" borderId="19" xfId="12" applyFont="1" applyFill="1" applyBorder="1" applyAlignment="1">
      <alignment horizontal="center" vertical="center" shrinkToFit="1"/>
    </xf>
    <xf numFmtId="49" fontId="8" fillId="6" borderId="26" xfId="52" applyFont="1" applyFill="1" applyBorder="1">
      <alignment horizontal="center" vertical="top" shrinkToFit="1"/>
    </xf>
    <xf numFmtId="164" fontId="8" fillId="0" borderId="25" xfId="21" applyFont="1" applyBorder="1" applyAlignment="1">
      <alignment horizontal="center" vertical="center" shrinkToFit="1"/>
    </xf>
    <xf numFmtId="164" fontId="8" fillId="6" borderId="25" xfId="20" applyFont="1" applyFill="1" applyBorder="1" applyAlignment="1">
      <alignment horizontal="center" vertical="center" shrinkToFit="1"/>
    </xf>
    <xf numFmtId="164" fontId="8" fillId="6" borderId="25" xfId="21" applyFont="1" applyFill="1" applyBorder="1" applyAlignment="1">
      <alignment horizontal="center" vertical="center" shrinkToFit="1"/>
    </xf>
    <xf numFmtId="165" fontId="15" fillId="6" borderId="25" xfId="0" applyNumberFormat="1" applyFont="1" applyFill="1" applyBorder="1" applyAlignment="1" applyProtection="1">
      <alignment horizontal="center" vertical="center"/>
      <protection locked="0"/>
    </xf>
    <xf numFmtId="165" fontId="15" fillId="6" borderId="25" xfId="0" applyNumberFormat="1" applyFont="1" applyFill="1" applyBorder="1" applyAlignment="1">
      <alignment horizontal="center" vertical="center" wrapText="1"/>
    </xf>
    <xf numFmtId="164" fontId="7" fillId="0" borderId="19" xfId="21" applyFont="1" applyBorder="1" applyAlignment="1">
      <alignment horizontal="center" vertical="center" shrinkToFit="1"/>
    </xf>
    <xf numFmtId="49" fontId="8" fillId="6" borderId="20" xfId="52" applyFont="1" applyFill="1" applyBorder="1">
      <alignment horizontal="center" vertical="top" shrinkToFit="1"/>
    </xf>
    <xf numFmtId="0" fontId="8" fillId="0" borderId="19" xfId="53" applyFont="1" applyBorder="1">
      <alignment horizontal="left" vertical="top" wrapText="1"/>
    </xf>
    <xf numFmtId="0" fontId="8" fillId="0" borderId="19" xfId="53" quotePrefix="1" applyFont="1" applyBorder="1">
      <alignment horizontal="left" vertical="top" wrapText="1"/>
    </xf>
    <xf numFmtId="164" fontId="7" fillId="0" borderId="19" xfId="20" applyFont="1" applyBorder="1" applyAlignment="1">
      <alignment horizontal="center" vertical="center" shrinkToFit="1"/>
    </xf>
    <xf numFmtId="164" fontId="7" fillId="6" borderId="19" xfId="20" applyFont="1" applyFill="1" applyBorder="1" applyAlignment="1">
      <alignment horizontal="center" vertical="center" shrinkToFit="1"/>
    </xf>
    <xf numFmtId="164" fontId="14" fillId="0" borderId="19" xfId="13" applyFont="1" applyFill="1" applyBorder="1" applyAlignment="1">
      <alignment horizontal="center" vertical="center" shrinkToFit="1"/>
    </xf>
    <xf numFmtId="164" fontId="14" fillId="6" borderId="19" xfId="13" applyFont="1" applyFill="1" applyBorder="1" applyAlignment="1">
      <alignment horizontal="center" vertical="center" shrinkToFit="1"/>
    </xf>
    <xf numFmtId="0" fontId="8" fillId="0" borderId="19" xfId="19" quotePrefix="1" applyFont="1" applyBorder="1">
      <alignment horizontal="left" vertical="top" wrapText="1"/>
    </xf>
    <xf numFmtId="0" fontId="8" fillId="0" borderId="13" xfId="19" applyFont="1">
      <alignment horizontal="left" vertical="top" wrapText="1"/>
    </xf>
    <xf numFmtId="0" fontId="8" fillId="0" borderId="13" xfId="53" applyFont="1">
      <alignment horizontal="left" vertical="top" wrapText="1"/>
    </xf>
    <xf numFmtId="0" fontId="12" fillId="0" borderId="1" xfId="1" applyNumberFormat="1" applyFont="1" applyProtection="1">
      <alignment horizontal="right" vertical="top" wrapText="1"/>
    </xf>
    <xf numFmtId="0" fontId="12" fillId="0" borderId="1" xfId="1" applyFont="1">
      <alignment horizontal="right" vertical="top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8" fillId="0" borderId="23" xfId="0" applyNumberFormat="1" applyFont="1" applyBorder="1" applyAlignment="1" applyProtection="1">
      <alignment horizontal="center" vertical="center" wrapText="1"/>
    </xf>
    <xf numFmtId="0" fontId="18" fillId="0" borderId="20" xfId="0" applyNumberFormat="1" applyFont="1" applyBorder="1" applyAlignment="1">
      <alignment horizontal="center"/>
    </xf>
    <xf numFmtId="0" fontId="18" fillId="0" borderId="24" xfId="0" applyNumberFormat="1" applyFont="1" applyBorder="1" applyAlignment="1">
      <alignment horizontal="center"/>
    </xf>
    <xf numFmtId="0" fontId="18" fillId="0" borderId="22" xfId="0" applyNumberFormat="1" applyFont="1" applyBorder="1" applyAlignment="1">
      <alignment horizontal="center"/>
    </xf>
    <xf numFmtId="0" fontId="14" fillId="0" borderId="19" xfId="0" applyNumberFormat="1" applyFont="1" applyBorder="1" applyAlignment="1">
      <alignment horizontal="center"/>
    </xf>
  </cellXfs>
  <cellStyles count="54">
    <cellStyle name="br" xfId="29"/>
    <cellStyle name="col" xfId="28"/>
    <cellStyle name="ex58" xfId="32"/>
    <cellStyle name="ex59" xfId="33"/>
    <cellStyle name="ex60" xfId="6"/>
    <cellStyle name="ex61" xfId="7"/>
    <cellStyle name="ex62" xfId="34"/>
    <cellStyle name="ex63" xfId="35"/>
    <cellStyle name="ex64" xfId="10"/>
    <cellStyle name="ex65" xfId="11"/>
    <cellStyle name="ex66" xfId="36"/>
    <cellStyle name="ex67" xfId="37"/>
    <cellStyle name="ex68" xfId="14"/>
    <cellStyle name="ex69" xfId="15"/>
    <cellStyle name="ex70" xfId="38"/>
    <cellStyle name="ex71" xfId="39"/>
    <cellStyle name="ex72" xfId="18"/>
    <cellStyle name="ex73" xfId="19"/>
    <cellStyle name="ex74" xfId="40"/>
    <cellStyle name="ex75" xfId="41"/>
    <cellStyle name="ex76" xfId="42"/>
    <cellStyle name="ex77" xfId="43"/>
    <cellStyle name="ex78" xfId="44"/>
    <cellStyle name="ex79" xfId="45"/>
    <cellStyle name="ex81" xfId="52"/>
    <cellStyle name="ex82" xfId="53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4"/>
    <cellStyle name="st81" xfId="25"/>
    <cellStyle name="st82" xfId="8"/>
    <cellStyle name="st83" xfId="9"/>
    <cellStyle name="st84" xfId="12"/>
    <cellStyle name="st85" xfId="13"/>
    <cellStyle name="st86" xfId="16"/>
    <cellStyle name="st87" xfId="17"/>
    <cellStyle name="st88" xfId="20"/>
    <cellStyle name="st89" xfId="21"/>
    <cellStyle name="style0" xfId="30"/>
    <cellStyle name="td" xfId="31"/>
    <cellStyle name="tr" xfId="27"/>
    <cellStyle name="xl_bot_header" xfId="5"/>
    <cellStyle name="xl_top_header" xfId="3"/>
    <cellStyle name="xl_top_left_header" xfId="2"/>
    <cellStyle name="xl_top_right_header" xfId="4"/>
    <cellStyle name="xl_total_bot" xfId="26"/>
    <cellStyle name="xl_total_center" xfId="23"/>
    <cellStyle name="xl_total_left" xfId="2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3"/>
  <sheetViews>
    <sheetView showGridLines="0" workbookViewId="0">
      <pane ySplit="3" topLeftCell="A112" activePane="bottomLeft" state="frozen"/>
      <selection pane="bottomLeft" activeCell="G133" sqref="G133"/>
    </sheetView>
  </sheetViews>
  <sheetFormatPr defaultRowHeight="15"/>
  <cols>
    <col min="1" max="1" width="18.85546875" style="1" customWidth="1"/>
    <col min="2" max="2" width="40.7109375" style="1" customWidth="1"/>
    <col min="3" max="5" width="11.42578125" style="1" customWidth="1"/>
    <col min="6" max="6" width="11.28515625" style="1" customWidth="1"/>
    <col min="7" max="7" width="12.5703125" style="1" customWidth="1"/>
    <col min="8" max="16384" width="9.140625" style="1"/>
  </cols>
  <sheetData>
    <row r="1" spans="1:7" ht="36.75" customHeight="1">
      <c r="A1" s="132" t="s">
        <v>204</v>
      </c>
      <c r="B1" s="132"/>
      <c r="C1" s="132"/>
      <c r="D1" s="132"/>
      <c r="E1" s="132"/>
      <c r="F1" s="132"/>
      <c r="G1" s="132"/>
    </row>
    <row r="2" spans="1:7" ht="15.2" customHeight="1">
      <c r="A2" s="130" t="s">
        <v>0</v>
      </c>
      <c r="B2" s="131"/>
      <c r="C2" s="131"/>
      <c r="D2" s="131"/>
      <c r="E2" s="131"/>
      <c r="F2" s="40"/>
      <c r="G2" s="40"/>
    </row>
    <row r="3" spans="1:7" ht="63">
      <c r="A3" s="29" t="s">
        <v>1</v>
      </c>
      <c r="B3" s="30" t="s">
        <v>2</v>
      </c>
      <c r="C3" s="32" t="s">
        <v>205</v>
      </c>
      <c r="D3" s="30" t="s">
        <v>3</v>
      </c>
      <c r="E3" s="32" t="s">
        <v>207</v>
      </c>
      <c r="F3" s="33" t="s">
        <v>208</v>
      </c>
      <c r="G3" s="34" t="s">
        <v>209</v>
      </c>
    </row>
    <row r="4" spans="1:7">
      <c r="A4" s="75" t="s">
        <v>4</v>
      </c>
      <c r="B4" s="76" t="s">
        <v>5</v>
      </c>
      <c r="C4" s="77">
        <f>C5+C16+C22+C34+C40+C45+C57+C62+C67+C79+C104</f>
        <v>114481.39999999998</v>
      </c>
      <c r="D4" s="77">
        <f>D5+D16+D22+D34+D40+D45+D57+D62+D67+D79+D104</f>
        <v>578030.70000000019</v>
      </c>
      <c r="E4" s="77">
        <f>E5+E16+E22+E34+E40+E45+E57+E62+E67+E79+E104</f>
        <v>128086.1</v>
      </c>
      <c r="F4" s="36">
        <f>E4/D4*100</f>
        <v>22.159047953681345</v>
      </c>
      <c r="G4" s="78">
        <f>E4*100/C4-100</f>
        <v>11.883764524193467</v>
      </c>
    </row>
    <row r="5" spans="1:7">
      <c r="A5" s="79" t="s">
        <v>6</v>
      </c>
      <c r="B5" s="80" t="s">
        <v>7</v>
      </c>
      <c r="C5" s="81">
        <f>C6</f>
        <v>73247.499999999985</v>
      </c>
      <c r="D5" s="82">
        <f>D6</f>
        <v>397186.10000000003</v>
      </c>
      <c r="E5" s="81">
        <f>E6</f>
        <v>76827.3</v>
      </c>
      <c r="F5" s="36">
        <f t="shared" ref="F5:F74" si="0">E5/D5*100</f>
        <v>19.342897447821059</v>
      </c>
      <c r="G5" s="78">
        <f t="shared" ref="G5:G73" si="1">E5*100/C5-100</f>
        <v>4.8872657769889969</v>
      </c>
    </row>
    <row r="6" spans="1:7">
      <c r="A6" s="83" t="s">
        <v>8</v>
      </c>
      <c r="B6" s="84" t="s">
        <v>9</v>
      </c>
      <c r="C6" s="85">
        <f>C7+C8+C9+C10+C11+C12+C13</f>
        <v>73247.499999999985</v>
      </c>
      <c r="D6" s="85">
        <f>D7+D8+D9+D10+D11+D12+D13+D15</f>
        <v>397186.10000000003</v>
      </c>
      <c r="E6" s="85">
        <f>E7+E8+E9+E10+E11+E12+E13+E14+E15</f>
        <v>76827.3</v>
      </c>
      <c r="F6" s="36">
        <f t="shared" si="0"/>
        <v>19.342897447821059</v>
      </c>
      <c r="G6" s="78">
        <f t="shared" si="1"/>
        <v>4.8872657769889969</v>
      </c>
    </row>
    <row r="7" spans="1:7" ht="191.25">
      <c r="A7" s="86" t="s">
        <v>10</v>
      </c>
      <c r="B7" s="87" t="s">
        <v>11</v>
      </c>
      <c r="C7" s="88">
        <v>65504.5</v>
      </c>
      <c r="D7" s="89">
        <v>376141.2</v>
      </c>
      <c r="E7" s="88">
        <v>52511</v>
      </c>
      <c r="F7" s="38">
        <v>23.9</v>
      </c>
      <c r="G7" s="90">
        <f t="shared" si="1"/>
        <v>-19.83604179865506</v>
      </c>
    </row>
    <row r="8" spans="1:7" ht="146.25">
      <c r="A8" s="86" t="s">
        <v>12</v>
      </c>
      <c r="B8" s="91" t="s">
        <v>13</v>
      </c>
      <c r="C8" s="88">
        <v>27.4</v>
      </c>
      <c r="D8" s="89">
        <v>841.1</v>
      </c>
      <c r="E8" s="88">
        <v>123.4</v>
      </c>
      <c r="F8" s="38">
        <v>10.1</v>
      </c>
      <c r="G8" s="90">
        <f t="shared" si="1"/>
        <v>350.36496350364968</v>
      </c>
    </row>
    <row r="9" spans="1:7" ht="123.75">
      <c r="A9" s="86" t="s">
        <v>14</v>
      </c>
      <c r="B9" s="87" t="s">
        <v>15</v>
      </c>
      <c r="C9" s="88">
        <v>218.3</v>
      </c>
      <c r="D9" s="89">
        <v>5596.6</v>
      </c>
      <c r="E9" s="88">
        <v>628.9</v>
      </c>
      <c r="F9" s="38">
        <v>15</v>
      </c>
      <c r="G9" s="90">
        <f t="shared" si="1"/>
        <v>188.08978469995418</v>
      </c>
    </row>
    <row r="10" spans="1:7" ht="78.75">
      <c r="A10" s="86" t="s">
        <v>16</v>
      </c>
      <c r="B10" s="91" t="s">
        <v>17</v>
      </c>
      <c r="C10" s="88">
        <v>1.4</v>
      </c>
      <c r="D10" s="89">
        <v>80</v>
      </c>
      <c r="E10" s="88">
        <v>30.4</v>
      </c>
      <c r="F10" s="38">
        <f t="shared" si="0"/>
        <v>38</v>
      </c>
      <c r="G10" s="90">
        <f t="shared" si="1"/>
        <v>2071.4285714285716</v>
      </c>
    </row>
    <row r="11" spans="1:7" ht="247.5">
      <c r="A11" s="86" t="s">
        <v>18</v>
      </c>
      <c r="B11" s="92" t="s">
        <v>309</v>
      </c>
      <c r="C11" s="88">
        <v>295.8</v>
      </c>
      <c r="D11" s="89">
        <v>2352.4</v>
      </c>
      <c r="E11" s="88"/>
      <c r="F11" s="38">
        <f t="shared" si="0"/>
        <v>0</v>
      </c>
      <c r="G11" s="90">
        <f t="shared" si="1"/>
        <v>-100</v>
      </c>
    </row>
    <row r="12" spans="1:7" ht="90">
      <c r="A12" s="93" t="s">
        <v>19</v>
      </c>
      <c r="B12" s="91" t="s">
        <v>20</v>
      </c>
      <c r="C12" s="88">
        <v>2284.1999999999998</v>
      </c>
      <c r="D12" s="89">
        <v>4011.4</v>
      </c>
      <c r="E12" s="88">
        <v>664.4</v>
      </c>
      <c r="F12" s="38">
        <f t="shared" si="0"/>
        <v>16.562796031310764</v>
      </c>
      <c r="G12" s="90">
        <f t="shared" si="1"/>
        <v>-70.91323001488486</v>
      </c>
    </row>
    <row r="13" spans="1:7" ht="90">
      <c r="A13" s="94" t="s">
        <v>21</v>
      </c>
      <c r="B13" s="87" t="s">
        <v>22</v>
      </c>
      <c r="C13" s="88">
        <v>4915.8999999999996</v>
      </c>
      <c r="D13" s="89">
        <v>8009.4</v>
      </c>
      <c r="E13" s="88">
        <v>948.7</v>
      </c>
      <c r="F13" s="38">
        <f t="shared" si="0"/>
        <v>11.844832322021626</v>
      </c>
      <c r="G13" s="90">
        <f t="shared" si="1"/>
        <v>-80.701397506051791</v>
      </c>
    </row>
    <row r="14" spans="1:7" ht="258.75">
      <c r="A14" s="94" t="s">
        <v>23</v>
      </c>
      <c r="B14" s="92" t="s">
        <v>310</v>
      </c>
      <c r="C14" s="88"/>
      <c r="D14" s="89"/>
      <c r="E14" s="88">
        <v>133.5</v>
      </c>
      <c r="F14" s="38"/>
      <c r="G14" s="90"/>
    </row>
    <row r="15" spans="1:7" ht="45">
      <c r="A15" s="94" t="s">
        <v>24</v>
      </c>
      <c r="B15" s="91" t="s">
        <v>25</v>
      </c>
      <c r="C15" s="88"/>
      <c r="D15" s="89">
        <v>154</v>
      </c>
      <c r="E15" s="88">
        <v>21787</v>
      </c>
      <c r="F15" s="38">
        <f t="shared" ref="F15" si="2">E15/D15*100</f>
        <v>14147.402597402597</v>
      </c>
      <c r="G15" s="90"/>
    </row>
    <row r="16" spans="1:7" ht="31.5">
      <c r="A16" s="79" t="s">
        <v>26</v>
      </c>
      <c r="B16" s="80" t="s">
        <v>27</v>
      </c>
      <c r="C16" s="95">
        <f>C17</f>
        <v>6545.7</v>
      </c>
      <c r="D16" s="82">
        <f>D17</f>
        <v>28216</v>
      </c>
      <c r="E16" s="82">
        <f>E17</f>
        <v>6779.3</v>
      </c>
      <c r="F16" s="36">
        <f t="shared" si="0"/>
        <v>24.026438899914943</v>
      </c>
      <c r="G16" s="78">
        <f t="shared" si="1"/>
        <v>3.5687550605741194</v>
      </c>
    </row>
    <row r="17" spans="1:7" ht="31.5">
      <c r="A17" s="83" t="s">
        <v>28</v>
      </c>
      <c r="B17" s="84" t="s">
        <v>29</v>
      </c>
      <c r="C17" s="96">
        <f>C18+C19+C20+C21</f>
        <v>6545.7</v>
      </c>
      <c r="D17" s="96">
        <f>D18+D19+D20+D21</f>
        <v>28216</v>
      </c>
      <c r="E17" s="96">
        <f>E18+E19+E20+E21</f>
        <v>6779.3</v>
      </c>
      <c r="F17" s="36">
        <f t="shared" si="0"/>
        <v>24.026438899914943</v>
      </c>
      <c r="G17" s="78">
        <f t="shared" si="1"/>
        <v>3.5687550605741194</v>
      </c>
    </row>
    <row r="18" spans="1:7" ht="101.25">
      <c r="A18" s="86" t="s">
        <v>311</v>
      </c>
      <c r="B18" s="97" t="s">
        <v>312</v>
      </c>
      <c r="C18" s="88">
        <v>3209.2</v>
      </c>
      <c r="D18" s="89">
        <v>14757</v>
      </c>
      <c r="E18" s="88">
        <v>3330</v>
      </c>
      <c r="F18" s="38">
        <f t="shared" si="0"/>
        <v>22.565562106119131</v>
      </c>
      <c r="G18" s="90">
        <f t="shared" si="1"/>
        <v>3.7641779882836914</v>
      </c>
    </row>
    <row r="19" spans="1:7" ht="112.5">
      <c r="A19" s="86" t="s">
        <v>313</v>
      </c>
      <c r="B19" s="97" t="s">
        <v>314</v>
      </c>
      <c r="C19" s="98">
        <v>16.899999999999999</v>
      </c>
      <c r="D19" s="89">
        <v>67</v>
      </c>
      <c r="E19" s="88">
        <v>18.899999999999999</v>
      </c>
      <c r="F19" s="38">
        <f t="shared" si="0"/>
        <v>28.208955223880594</v>
      </c>
      <c r="G19" s="90">
        <f t="shared" si="1"/>
        <v>11.834319526627212</v>
      </c>
    </row>
    <row r="20" spans="1:7" ht="101.25">
      <c r="A20" s="86" t="s">
        <v>315</v>
      </c>
      <c r="B20" s="97" t="s">
        <v>316</v>
      </c>
      <c r="C20" s="98">
        <v>3660.3</v>
      </c>
      <c r="D20" s="89">
        <v>14904</v>
      </c>
      <c r="E20" s="88">
        <v>3716.7</v>
      </c>
      <c r="F20" s="38">
        <f t="shared" si="0"/>
        <v>24.937600644122384</v>
      </c>
      <c r="G20" s="90">
        <f t="shared" si="1"/>
        <v>1.5408573067781219</v>
      </c>
    </row>
    <row r="21" spans="1:7" ht="101.25">
      <c r="A21" s="86" t="s">
        <v>317</v>
      </c>
      <c r="B21" s="97" t="s">
        <v>318</v>
      </c>
      <c r="C21" s="98">
        <v>-340.7</v>
      </c>
      <c r="D21" s="89">
        <v>-1512</v>
      </c>
      <c r="E21" s="88">
        <v>-286.3</v>
      </c>
      <c r="F21" s="38">
        <f t="shared" si="0"/>
        <v>18.935185185185187</v>
      </c>
      <c r="G21" s="90">
        <f t="shared" si="1"/>
        <v>-15.967126504255944</v>
      </c>
    </row>
    <row r="22" spans="1:7">
      <c r="A22" s="79" t="s">
        <v>30</v>
      </c>
      <c r="B22" s="80" t="s">
        <v>31</v>
      </c>
      <c r="C22" s="95">
        <f>C23+C26+C28+C30</f>
        <v>12395.500000000002</v>
      </c>
      <c r="D22" s="82">
        <f>D23+D26+D28+D30+D32</f>
        <v>94490</v>
      </c>
      <c r="E22" s="82">
        <f>E23+E26+E28+E30+E32</f>
        <v>23615.1</v>
      </c>
      <c r="F22" s="36">
        <f t="shared" si="0"/>
        <v>24.9921684834374</v>
      </c>
      <c r="G22" s="78">
        <f t="shared" si="1"/>
        <v>90.513492799806357</v>
      </c>
    </row>
    <row r="23" spans="1:7" ht="21">
      <c r="A23" s="83" t="s">
        <v>32</v>
      </c>
      <c r="B23" s="84" t="s">
        <v>33</v>
      </c>
      <c r="C23" s="99">
        <f>C24+C25+C32</f>
        <v>11265.900000000001</v>
      </c>
      <c r="D23" s="96">
        <f>D24+D25</f>
        <v>90170</v>
      </c>
      <c r="E23" s="96">
        <f>E24+E25</f>
        <v>11439.5</v>
      </c>
      <c r="F23" s="36">
        <f t="shared" si="0"/>
        <v>12.686591992902297</v>
      </c>
      <c r="G23" s="78">
        <f t="shared" si="1"/>
        <v>1.5409332587720286</v>
      </c>
    </row>
    <row r="24" spans="1:7" ht="22.5">
      <c r="A24" s="100" t="s">
        <v>319</v>
      </c>
      <c r="B24" s="101" t="s">
        <v>34</v>
      </c>
      <c r="C24" s="98">
        <v>5506.3</v>
      </c>
      <c r="D24" s="89">
        <v>53700</v>
      </c>
      <c r="E24" s="88">
        <v>5715.8</v>
      </c>
      <c r="F24" s="38">
        <f t="shared" si="0"/>
        <v>10.643947858472998</v>
      </c>
      <c r="G24" s="90">
        <f t="shared" si="1"/>
        <v>3.8047327606559662</v>
      </c>
    </row>
    <row r="25" spans="1:7" ht="56.25">
      <c r="A25" s="100" t="s">
        <v>320</v>
      </c>
      <c r="B25" s="101" t="s">
        <v>321</v>
      </c>
      <c r="C25" s="98">
        <v>5759.6</v>
      </c>
      <c r="D25" s="89">
        <v>36470</v>
      </c>
      <c r="E25" s="88">
        <v>5723.7</v>
      </c>
      <c r="F25" s="38">
        <f>E25/D25*100</f>
        <v>15.694269262407456</v>
      </c>
      <c r="G25" s="90">
        <f>E25*100/C25-100</f>
        <v>-0.62330717410931413</v>
      </c>
    </row>
    <row r="26" spans="1:7" ht="21">
      <c r="A26" s="83" t="s">
        <v>35</v>
      </c>
      <c r="B26" s="84" t="s">
        <v>36</v>
      </c>
      <c r="C26" s="99">
        <f>C27</f>
        <v>42.6</v>
      </c>
      <c r="D26" s="96"/>
      <c r="E26" s="96">
        <f>E27</f>
        <v>8</v>
      </c>
      <c r="F26" s="38"/>
      <c r="G26" s="78">
        <f t="shared" si="1"/>
        <v>-81.220657276995297</v>
      </c>
    </row>
    <row r="27" spans="1:7" ht="22.5">
      <c r="A27" s="86" t="s">
        <v>37</v>
      </c>
      <c r="B27" s="97" t="s">
        <v>36</v>
      </c>
      <c r="C27" s="98">
        <v>42.6</v>
      </c>
      <c r="D27" s="89"/>
      <c r="E27" s="88">
        <v>8</v>
      </c>
      <c r="F27" s="38"/>
      <c r="G27" s="90">
        <f t="shared" si="1"/>
        <v>-81.220657276995297</v>
      </c>
    </row>
    <row r="28" spans="1:7">
      <c r="A28" s="83" t="s">
        <v>38</v>
      </c>
      <c r="B28" s="84" t="s">
        <v>39</v>
      </c>
      <c r="C28" s="102">
        <f>C29</f>
        <v>-497.8</v>
      </c>
      <c r="D28" s="85"/>
      <c r="E28" s="85">
        <f>E29</f>
        <v>10395.799999999999</v>
      </c>
      <c r="F28" s="36"/>
      <c r="G28" s="78">
        <f t="shared" si="1"/>
        <v>-2188.3487344314981</v>
      </c>
    </row>
    <row r="29" spans="1:7">
      <c r="A29" s="86" t="s">
        <v>40</v>
      </c>
      <c r="B29" s="97" t="s">
        <v>39</v>
      </c>
      <c r="C29" s="98">
        <v>-497.8</v>
      </c>
      <c r="D29" s="89"/>
      <c r="E29" s="88">
        <v>10395.799999999999</v>
      </c>
      <c r="F29" s="38"/>
      <c r="G29" s="90">
        <f t="shared" si="1"/>
        <v>-2188.3487344314981</v>
      </c>
    </row>
    <row r="30" spans="1:7" ht="21">
      <c r="A30" s="83" t="s">
        <v>41</v>
      </c>
      <c r="B30" s="84" t="s">
        <v>42</v>
      </c>
      <c r="C30" s="102">
        <f>C31</f>
        <v>1584.8</v>
      </c>
      <c r="D30" s="85">
        <f>D31</f>
        <v>4320</v>
      </c>
      <c r="E30" s="85">
        <f>E31</f>
        <v>1755.3</v>
      </c>
      <c r="F30" s="36">
        <f t="shared" si="0"/>
        <v>40.631944444444443</v>
      </c>
      <c r="G30" s="78">
        <f t="shared" si="1"/>
        <v>10.758455325593133</v>
      </c>
    </row>
    <row r="31" spans="1:7" ht="33.75">
      <c r="A31" s="86" t="s">
        <v>43</v>
      </c>
      <c r="B31" s="97" t="s">
        <v>44</v>
      </c>
      <c r="C31" s="98">
        <v>1584.8</v>
      </c>
      <c r="D31" s="89">
        <v>4320</v>
      </c>
      <c r="E31" s="88">
        <v>1755.3</v>
      </c>
      <c r="F31" s="38">
        <f t="shared" si="0"/>
        <v>40.631944444444443</v>
      </c>
      <c r="G31" s="90">
        <f t="shared" si="1"/>
        <v>10.758455325593133</v>
      </c>
    </row>
    <row r="32" spans="1:7" ht="42">
      <c r="A32" s="83" t="s">
        <v>45</v>
      </c>
      <c r="B32" s="103" t="s">
        <v>46</v>
      </c>
      <c r="C32" s="98"/>
      <c r="D32" s="89"/>
      <c r="E32" s="104">
        <f>E33</f>
        <v>16.5</v>
      </c>
      <c r="F32" s="38"/>
      <c r="G32" s="90"/>
    </row>
    <row r="33" spans="1:7" ht="33.75">
      <c r="A33" s="86" t="s">
        <v>45</v>
      </c>
      <c r="B33" s="105" t="s">
        <v>46</v>
      </c>
      <c r="C33" s="98"/>
      <c r="D33" s="89"/>
      <c r="E33" s="88">
        <v>16.5</v>
      </c>
      <c r="F33" s="38"/>
      <c r="G33" s="90"/>
    </row>
    <row r="34" spans="1:7">
      <c r="A34" s="79" t="s">
        <v>47</v>
      </c>
      <c r="B34" s="80" t="s">
        <v>48</v>
      </c>
      <c r="C34" s="95">
        <f>C35+C37</f>
        <v>7557.4000000000005</v>
      </c>
      <c r="D34" s="82">
        <f>D35+D37</f>
        <v>28413.200000000001</v>
      </c>
      <c r="E34" s="82">
        <f>E35+E37</f>
        <v>4512.5</v>
      </c>
      <c r="F34" s="36">
        <f t="shared" si="0"/>
        <v>15.881702870496811</v>
      </c>
      <c r="G34" s="78">
        <f t="shared" si="1"/>
        <v>-40.290311482785086</v>
      </c>
    </row>
    <row r="35" spans="1:7">
      <c r="A35" s="83" t="s">
        <v>49</v>
      </c>
      <c r="B35" s="84" t="s">
        <v>50</v>
      </c>
      <c r="C35" s="102">
        <f>C36</f>
        <v>711</v>
      </c>
      <c r="D35" s="96">
        <f>D36</f>
        <v>13807</v>
      </c>
      <c r="E35" s="85">
        <f>E36</f>
        <v>653.4</v>
      </c>
      <c r="F35" s="36">
        <f t="shared" si="0"/>
        <v>4.7323821250090532</v>
      </c>
      <c r="G35" s="78">
        <f t="shared" si="1"/>
        <v>-8.1012658227848107</v>
      </c>
    </row>
    <row r="36" spans="1:7" ht="33.75">
      <c r="A36" s="86" t="s">
        <v>51</v>
      </c>
      <c r="B36" s="97" t="s">
        <v>52</v>
      </c>
      <c r="C36" s="98">
        <v>711</v>
      </c>
      <c r="D36" s="89">
        <v>13807</v>
      </c>
      <c r="E36" s="88">
        <v>653.4</v>
      </c>
      <c r="F36" s="38">
        <f t="shared" si="0"/>
        <v>4.7323821250090532</v>
      </c>
      <c r="G36" s="90">
        <f t="shared" si="1"/>
        <v>-8.1012658227848107</v>
      </c>
    </row>
    <row r="37" spans="1:7">
      <c r="A37" s="83" t="s">
        <v>53</v>
      </c>
      <c r="B37" s="84" t="s">
        <v>54</v>
      </c>
      <c r="C37" s="99">
        <f>C38+C39</f>
        <v>6846.4000000000005</v>
      </c>
      <c r="D37" s="96">
        <f>D38+D39</f>
        <v>14606.2</v>
      </c>
      <c r="E37" s="96">
        <f>E38+E39</f>
        <v>3859.1</v>
      </c>
      <c r="F37" s="36">
        <f t="shared" si="0"/>
        <v>26.420971916035651</v>
      </c>
      <c r="G37" s="78">
        <f t="shared" si="1"/>
        <v>-43.633150268754385</v>
      </c>
    </row>
    <row r="38" spans="1:7" ht="33.75">
      <c r="A38" s="106" t="s">
        <v>322</v>
      </c>
      <c r="B38" s="107" t="s">
        <v>323</v>
      </c>
      <c r="C38" s="98">
        <v>1595.8</v>
      </c>
      <c r="D38" s="89">
        <v>7589.2</v>
      </c>
      <c r="E38" s="88">
        <v>3635</v>
      </c>
      <c r="F38" s="38">
        <f t="shared" si="0"/>
        <v>47.897011542718602</v>
      </c>
      <c r="G38" s="90">
        <f t="shared" si="1"/>
        <v>127.78543677152527</v>
      </c>
    </row>
    <row r="39" spans="1:7" ht="33.75">
      <c r="A39" s="106" t="s">
        <v>324</v>
      </c>
      <c r="B39" s="107" t="s">
        <v>325</v>
      </c>
      <c r="C39" s="98">
        <v>5250.6</v>
      </c>
      <c r="D39" s="89">
        <v>7017</v>
      </c>
      <c r="E39" s="88">
        <v>224.1</v>
      </c>
      <c r="F39" s="38">
        <f t="shared" si="0"/>
        <v>3.1936725096194953</v>
      </c>
      <c r="G39" s="90">
        <f t="shared" si="1"/>
        <v>-95.731916352416874</v>
      </c>
    </row>
    <row r="40" spans="1:7">
      <c r="A40" s="79" t="s">
        <v>55</v>
      </c>
      <c r="B40" s="80" t="s">
        <v>56</v>
      </c>
      <c r="C40" s="95">
        <f>C41+C43</f>
        <v>912.80000000000007</v>
      </c>
      <c r="D40" s="82">
        <f>D41+D43</f>
        <v>6778</v>
      </c>
      <c r="E40" s="82">
        <f>E41+E43</f>
        <v>3357.7</v>
      </c>
      <c r="F40" s="36">
        <f t="shared" si="0"/>
        <v>49.538211861906163</v>
      </c>
      <c r="G40" s="78">
        <f t="shared" si="1"/>
        <v>267.84618755477646</v>
      </c>
    </row>
    <row r="41" spans="1:7" ht="31.5">
      <c r="A41" s="83" t="s">
        <v>57</v>
      </c>
      <c r="B41" s="84" t="s">
        <v>58</v>
      </c>
      <c r="C41" s="102">
        <f>C42</f>
        <v>901.7</v>
      </c>
      <c r="D41" s="96">
        <f>D42</f>
        <v>6730</v>
      </c>
      <c r="E41" s="85">
        <f>E42</f>
        <v>3347.2</v>
      </c>
      <c r="F41" s="36">
        <f t="shared" si="0"/>
        <v>49.735512630014853</v>
      </c>
      <c r="G41" s="78">
        <f t="shared" si="1"/>
        <v>271.20993678607073</v>
      </c>
    </row>
    <row r="42" spans="1:7" ht="33.75">
      <c r="A42" s="86" t="s">
        <v>59</v>
      </c>
      <c r="B42" s="97" t="s">
        <v>60</v>
      </c>
      <c r="C42" s="98">
        <v>901.7</v>
      </c>
      <c r="D42" s="89">
        <v>6730</v>
      </c>
      <c r="E42" s="88">
        <v>3347.2</v>
      </c>
      <c r="F42" s="38">
        <f t="shared" si="0"/>
        <v>49.735512630014853</v>
      </c>
      <c r="G42" s="78">
        <f t="shared" si="1"/>
        <v>271.20993678607073</v>
      </c>
    </row>
    <row r="43" spans="1:7" ht="42">
      <c r="A43" s="83" t="s">
        <v>61</v>
      </c>
      <c r="B43" s="84" t="s">
        <v>62</v>
      </c>
      <c r="C43" s="102">
        <f>C44</f>
        <v>11.1</v>
      </c>
      <c r="D43" s="85">
        <f>D44</f>
        <v>48</v>
      </c>
      <c r="E43" s="85">
        <f>E44</f>
        <v>10.5</v>
      </c>
      <c r="F43" s="36">
        <f t="shared" si="0"/>
        <v>21.875</v>
      </c>
      <c r="G43" s="78">
        <f t="shared" si="1"/>
        <v>-5.4054054054054035</v>
      </c>
    </row>
    <row r="44" spans="1:7" ht="56.25">
      <c r="A44" s="86" t="s">
        <v>63</v>
      </c>
      <c r="B44" s="97" t="s">
        <v>64</v>
      </c>
      <c r="C44" s="98">
        <v>11.1</v>
      </c>
      <c r="D44" s="89">
        <v>48</v>
      </c>
      <c r="E44" s="88">
        <v>10.5</v>
      </c>
      <c r="F44" s="38">
        <f t="shared" si="0"/>
        <v>21.875</v>
      </c>
      <c r="G44" s="90">
        <f t="shared" si="1"/>
        <v>-5.4054054054054035</v>
      </c>
    </row>
    <row r="45" spans="1:7" ht="31.5">
      <c r="A45" s="79" t="s">
        <v>65</v>
      </c>
      <c r="B45" s="80" t="s">
        <v>66</v>
      </c>
      <c r="C45" s="95">
        <f>C46+C54</f>
        <v>6186.6</v>
      </c>
      <c r="D45" s="82">
        <f>D46+D54</f>
        <v>13669.800000000001</v>
      </c>
      <c r="E45" s="82">
        <f>E46+E54</f>
        <v>8501.8000000000011</v>
      </c>
      <c r="F45" s="36">
        <f t="shared" si="0"/>
        <v>62.194033563036768</v>
      </c>
      <c r="G45" s="78">
        <f t="shared" si="1"/>
        <v>37.422817056218292</v>
      </c>
    </row>
    <row r="46" spans="1:7" ht="73.5">
      <c r="A46" s="83" t="s">
        <v>67</v>
      </c>
      <c r="B46" s="84" t="s">
        <v>68</v>
      </c>
      <c r="C46" s="99">
        <f>C47+C48+C49+C50+C51+C52+C53</f>
        <v>5954.4000000000005</v>
      </c>
      <c r="D46" s="96">
        <f>D47+D48+D49+D50+D51+D52+D53</f>
        <v>13046.1</v>
      </c>
      <c r="E46" s="96">
        <f>E47+E48+E49+E50+E51+E52+E53</f>
        <v>7860.1</v>
      </c>
      <c r="F46" s="36">
        <f t="shared" si="0"/>
        <v>60.248656686672639</v>
      </c>
      <c r="G46" s="78">
        <f t="shared" si="1"/>
        <v>32.004903936584697</v>
      </c>
    </row>
    <row r="47" spans="1:7" ht="78.75">
      <c r="A47" s="106" t="s">
        <v>326</v>
      </c>
      <c r="B47" s="107" t="s">
        <v>327</v>
      </c>
      <c r="C47" s="98">
        <v>2714.8</v>
      </c>
      <c r="D47" s="89">
        <v>8000</v>
      </c>
      <c r="E47" s="88">
        <v>4142.2</v>
      </c>
      <c r="F47" s="38">
        <f t="shared" si="0"/>
        <v>51.777499999999996</v>
      </c>
      <c r="G47" s="90">
        <f t="shared" si="1"/>
        <v>52.578458818329153</v>
      </c>
    </row>
    <row r="48" spans="1:7" ht="67.5">
      <c r="A48" s="106" t="s">
        <v>328</v>
      </c>
      <c r="B48" s="107" t="s">
        <v>329</v>
      </c>
      <c r="C48" s="98">
        <v>2.5</v>
      </c>
      <c r="D48" s="89">
        <v>25</v>
      </c>
      <c r="E48" s="88">
        <v>1.1000000000000001</v>
      </c>
      <c r="F48" s="38">
        <f t="shared" si="0"/>
        <v>4.4000000000000004</v>
      </c>
      <c r="G48" s="90">
        <f t="shared" si="1"/>
        <v>-55.999999999999993</v>
      </c>
    </row>
    <row r="49" spans="1:7" ht="56.25">
      <c r="A49" s="106" t="s">
        <v>330</v>
      </c>
      <c r="B49" s="107" t="s">
        <v>331</v>
      </c>
      <c r="C49" s="98">
        <v>37</v>
      </c>
      <c r="D49" s="89">
        <v>223.3</v>
      </c>
      <c r="E49" s="88">
        <v>19.3</v>
      </c>
      <c r="F49" s="38">
        <f t="shared" si="0"/>
        <v>8.643081056874161</v>
      </c>
      <c r="G49" s="90">
        <f t="shared" si="1"/>
        <v>-47.837837837837839</v>
      </c>
    </row>
    <row r="50" spans="1:7" ht="56.25">
      <c r="A50" s="106" t="s">
        <v>332</v>
      </c>
      <c r="B50" s="107" t="s">
        <v>333</v>
      </c>
      <c r="C50" s="98">
        <v>47.3</v>
      </c>
      <c r="D50" s="89">
        <v>100</v>
      </c>
      <c r="E50" s="88">
        <v>35.299999999999997</v>
      </c>
      <c r="F50" s="38">
        <f t="shared" si="0"/>
        <v>35.299999999999997</v>
      </c>
      <c r="G50" s="90">
        <f t="shared" si="1"/>
        <v>-25.369978858350962</v>
      </c>
    </row>
    <row r="51" spans="1:7" ht="56.25">
      <c r="A51" s="106" t="s">
        <v>334</v>
      </c>
      <c r="B51" s="107" t="s">
        <v>335</v>
      </c>
      <c r="C51" s="98">
        <v>116.1</v>
      </c>
      <c r="D51" s="89">
        <v>291.60000000000002</v>
      </c>
      <c r="E51" s="88">
        <v>136.80000000000001</v>
      </c>
      <c r="F51" s="38">
        <f t="shared" si="0"/>
        <v>46.913580246913583</v>
      </c>
      <c r="G51" s="90">
        <f t="shared" si="1"/>
        <v>17.82945736434111</v>
      </c>
    </row>
    <row r="52" spans="1:7" ht="33.75">
      <c r="A52" s="106" t="s">
        <v>336</v>
      </c>
      <c r="B52" s="107" t="s">
        <v>337</v>
      </c>
      <c r="C52" s="98">
        <v>2955.1</v>
      </c>
      <c r="D52" s="89">
        <v>4100</v>
      </c>
      <c r="E52" s="88">
        <v>3470.9</v>
      </c>
      <c r="F52" s="38">
        <f t="shared" si="0"/>
        <v>84.65609756097561</v>
      </c>
      <c r="G52" s="90">
        <f t="shared" si="1"/>
        <v>17.454570065310818</v>
      </c>
    </row>
    <row r="53" spans="1:7" ht="33.75">
      <c r="A53" s="106" t="s">
        <v>338</v>
      </c>
      <c r="B53" s="107" t="s">
        <v>339</v>
      </c>
      <c r="C53" s="98">
        <v>81.599999999999994</v>
      </c>
      <c r="D53" s="89">
        <v>306.2</v>
      </c>
      <c r="E53" s="88">
        <v>54.5</v>
      </c>
      <c r="F53" s="38">
        <f t="shared" si="0"/>
        <v>17.798824297844547</v>
      </c>
      <c r="G53" s="90">
        <f t="shared" si="1"/>
        <v>-33.210784313725483</v>
      </c>
    </row>
    <row r="54" spans="1:7" ht="73.5">
      <c r="A54" s="83" t="s">
        <v>69</v>
      </c>
      <c r="B54" s="84" t="s">
        <v>70</v>
      </c>
      <c r="C54" s="99">
        <f>C55+C56</f>
        <v>232.20000000000002</v>
      </c>
      <c r="D54" s="96">
        <f>D55+D56</f>
        <v>623.70000000000005</v>
      </c>
      <c r="E54" s="96">
        <f>E55+E56</f>
        <v>641.70000000000005</v>
      </c>
      <c r="F54" s="36">
        <f t="shared" si="0"/>
        <v>102.8860028860029</v>
      </c>
      <c r="G54" s="78">
        <f t="shared" si="1"/>
        <v>176.35658914728685</v>
      </c>
    </row>
    <row r="55" spans="1:7" ht="67.5">
      <c r="A55" s="86" t="s">
        <v>340</v>
      </c>
      <c r="B55" s="97" t="s">
        <v>341</v>
      </c>
      <c r="C55" s="108">
        <v>96.4</v>
      </c>
      <c r="D55" s="89">
        <v>500</v>
      </c>
      <c r="E55" s="109">
        <v>571</v>
      </c>
      <c r="F55" s="38">
        <f t="shared" si="0"/>
        <v>114.19999999999999</v>
      </c>
      <c r="G55" s="90">
        <f t="shared" si="1"/>
        <v>492.32365145228209</v>
      </c>
    </row>
    <row r="56" spans="1:7" ht="67.5">
      <c r="A56" s="86" t="s">
        <v>342</v>
      </c>
      <c r="B56" s="97" t="s">
        <v>343</v>
      </c>
      <c r="C56" s="108">
        <v>135.80000000000001</v>
      </c>
      <c r="D56" s="89">
        <v>123.7</v>
      </c>
      <c r="E56" s="109">
        <v>70.7</v>
      </c>
      <c r="F56" s="38">
        <f t="shared" si="0"/>
        <v>57.154405820533547</v>
      </c>
      <c r="G56" s="90">
        <f t="shared" si="1"/>
        <v>-47.938144329896915</v>
      </c>
    </row>
    <row r="57" spans="1:7" ht="21">
      <c r="A57" s="79" t="s">
        <v>71</v>
      </c>
      <c r="B57" s="80" t="s">
        <v>72</v>
      </c>
      <c r="C57" s="110">
        <f>C58</f>
        <v>804.2</v>
      </c>
      <c r="D57" s="81">
        <f>D58</f>
        <v>1649.8</v>
      </c>
      <c r="E57" s="81">
        <f>E58</f>
        <v>126.9</v>
      </c>
      <c r="F57" s="36">
        <f t="shared" si="0"/>
        <v>7.691841435325494</v>
      </c>
      <c r="G57" s="78">
        <f t="shared" si="1"/>
        <v>-84.220343198209406</v>
      </c>
    </row>
    <row r="58" spans="1:7" ht="21">
      <c r="A58" s="83" t="s">
        <v>73</v>
      </c>
      <c r="B58" s="84" t="s">
        <v>74</v>
      </c>
      <c r="C58" s="102">
        <f>C59+C60+C61</f>
        <v>804.2</v>
      </c>
      <c r="D58" s="85">
        <f>D59+D60+D61</f>
        <v>1649.8</v>
      </c>
      <c r="E58" s="85">
        <f>E59+E60+E61</f>
        <v>126.9</v>
      </c>
      <c r="F58" s="36">
        <f t="shared" si="0"/>
        <v>7.691841435325494</v>
      </c>
      <c r="G58" s="78">
        <f t="shared" si="1"/>
        <v>-84.220343198209406</v>
      </c>
    </row>
    <row r="59" spans="1:7" ht="22.5">
      <c r="A59" s="86" t="s">
        <v>75</v>
      </c>
      <c r="B59" s="97" t="s">
        <v>76</v>
      </c>
      <c r="C59" s="98">
        <v>46.2</v>
      </c>
      <c r="D59" s="89">
        <v>88.8</v>
      </c>
      <c r="E59" s="88">
        <v>118.2</v>
      </c>
      <c r="F59" s="38">
        <f t="shared" si="0"/>
        <v>133.10810810810813</v>
      </c>
      <c r="G59" s="90">
        <f t="shared" si="1"/>
        <v>155.84415584415584</v>
      </c>
    </row>
    <row r="60" spans="1:7" ht="22.5">
      <c r="A60" s="86" t="s">
        <v>77</v>
      </c>
      <c r="B60" s="97" t="s">
        <v>78</v>
      </c>
      <c r="C60" s="98">
        <v>726.7</v>
      </c>
      <c r="D60" s="89">
        <v>1527.1</v>
      </c>
      <c r="E60" s="88">
        <v>5.5</v>
      </c>
      <c r="F60" s="38">
        <f t="shared" si="0"/>
        <v>0.36015977997511628</v>
      </c>
      <c r="G60" s="90">
        <f t="shared" si="1"/>
        <v>-99.243153983762213</v>
      </c>
    </row>
    <row r="61" spans="1:7">
      <c r="A61" s="106" t="s">
        <v>344</v>
      </c>
      <c r="B61" s="107" t="s">
        <v>345</v>
      </c>
      <c r="C61" s="98">
        <v>31.3</v>
      </c>
      <c r="D61" s="89">
        <v>33.9</v>
      </c>
      <c r="E61" s="88">
        <v>3.2</v>
      </c>
      <c r="F61" s="38">
        <f t="shared" si="0"/>
        <v>9.4395280235988217</v>
      </c>
      <c r="G61" s="90">
        <f t="shared" si="1"/>
        <v>-89.776357827476033</v>
      </c>
    </row>
    <row r="62" spans="1:7" ht="21">
      <c r="A62" s="79" t="s">
        <v>79</v>
      </c>
      <c r="B62" s="80" t="s">
        <v>80</v>
      </c>
      <c r="C62" s="95">
        <f>C63</f>
        <v>418.2</v>
      </c>
      <c r="D62" s="82">
        <f>D63</f>
        <v>973.8</v>
      </c>
      <c r="E62" s="82">
        <f>E63</f>
        <v>920.4</v>
      </c>
      <c r="F62" s="36">
        <f t="shared" si="0"/>
        <v>94.516327788046823</v>
      </c>
      <c r="G62" s="78">
        <f t="shared" si="1"/>
        <v>120.08608321377332</v>
      </c>
    </row>
    <row r="63" spans="1:7">
      <c r="A63" s="83" t="s">
        <v>81</v>
      </c>
      <c r="B63" s="84" t="s">
        <v>82</v>
      </c>
      <c r="C63" s="99">
        <f>C64+C65+C66</f>
        <v>418.2</v>
      </c>
      <c r="D63" s="96">
        <f>D64+D65+D66</f>
        <v>973.8</v>
      </c>
      <c r="E63" s="96">
        <f>E64+E65+E66</f>
        <v>920.4</v>
      </c>
      <c r="F63" s="36">
        <f t="shared" si="0"/>
        <v>94.516327788046823</v>
      </c>
      <c r="G63" s="78">
        <f t="shared" si="1"/>
        <v>120.08608321377332</v>
      </c>
    </row>
    <row r="64" spans="1:7" ht="33.75">
      <c r="A64" s="100" t="s">
        <v>346</v>
      </c>
      <c r="B64" s="101" t="s">
        <v>347</v>
      </c>
      <c r="C64" s="98">
        <v>110.3</v>
      </c>
      <c r="D64" s="89">
        <v>332</v>
      </c>
      <c r="E64" s="88">
        <v>171.5</v>
      </c>
      <c r="F64" s="38">
        <f t="shared" si="0"/>
        <v>51.656626506024097</v>
      </c>
      <c r="G64" s="90">
        <f t="shared" si="1"/>
        <v>55.485040797824126</v>
      </c>
    </row>
    <row r="65" spans="1:7" ht="22.5">
      <c r="A65" s="106" t="s">
        <v>348</v>
      </c>
      <c r="B65" s="107" t="s">
        <v>349</v>
      </c>
      <c r="C65" s="98">
        <v>304.5</v>
      </c>
      <c r="D65" s="89">
        <v>630</v>
      </c>
      <c r="E65" s="88">
        <v>694</v>
      </c>
      <c r="F65" s="38">
        <f t="shared" si="0"/>
        <v>110.15873015873017</v>
      </c>
      <c r="G65" s="90">
        <f t="shared" si="1"/>
        <v>127.91461412151068</v>
      </c>
    </row>
    <row r="66" spans="1:7" ht="22.5">
      <c r="A66" s="106" t="s">
        <v>350</v>
      </c>
      <c r="B66" s="107" t="s">
        <v>351</v>
      </c>
      <c r="C66" s="98">
        <v>3.4</v>
      </c>
      <c r="D66" s="89">
        <v>11.8</v>
      </c>
      <c r="E66" s="88">
        <v>54.9</v>
      </c>
      <c r="F66" s="38">
        <f t="shared" si="0"/>
        <v>465.25423728813553</v>
      </c>
      <c r="G66" s="90">
        <f t="shared" si="1"/>
        <v>1514.7058823529412</v>
      </c>
    </row>
    <row r="67" spans="1:7" ht="21">
      <c r="A67" s="79" t="s">
        <v>83</v>
      </c>
      <c r="B67" s="80" t="s">
        <v>84</v>
      </c>
      <c r="C67" s="111">
        <f>C68+C76</f>
        <v>5233.7</v>
      </c>
      <c r="D67" s="112">
        <f>D68+D76</f>
        <v>4600</v>
      </c>
      <c r="E67" s="112">
        <f>E68+E76</f>
        <v>2368.8000000000002</v>
      </c>
      <c r="F67" s="36">
        <f t="shared" si="0"/>
        <v>51.495652173913044</v>
      </c>
      <c r="G67" s="78">
        <f t="shared" si="1"/>
        <v>-54.739476851940303</v>
      </c>
    </row>
    <row r="68" spans="1:7" ht="31.5">
      <c r="A68" s="83" t="s">
        <v>85</v>
      </c>
      <c r="B68" s="84" t="s">
        <v>86</v>
      </c>
      <c r="C68" s="102">
        <f>C69+C70+C73</f>
        <v>2438.6999999999998</v>
      </c>
      <c r="D68" s="85">
        <f>D69+D70+D73</f>
        <v>4600</v>
      </c>
      <c r="E68" s="85">
        <f>E69+E70+E73</f>
        <v>1231.0999999999999</v>
      </c>
      <c r="F68" s="36">
        <f t="shared" si="0"/>
        <v>26.763043478260869</v>
      </c>
      <c r="G68" s="78">
        <f t="shared" si="1"/>
        <v>-49.518185918727191</v>
      </c>
    </row>
    <row r="69" spans="1:7" ht="56.25">
      <c r="A69" s="113" t="s">
        <v>352</v>
      </c>
      <c r="B69" s="107" t="s">
        <v>353</v>
      </c>
      <c r="C69" s="114">
        <v>1693.2</v>
      </c>
      <c r="D69" s="115">
        <v>2500</v>
      </c>
      <c r="E69" s="116">
        <v>962.6</v>
      </c>
      <c r="F69" s="117">
        <f t="shared" si="0"/>
        <v>38.503999999999998</v>
      </c>
      <c r="G69" s="118">
        <f t="shared" si="1"/>
        <v>-43.149066855657928</v>
      </c>
    </row>
    <row r="70" spans="1:7" ht="45">
      <c r="A70" s="83" t="s">
        <v>87</v>
      </c>
      <c r="B70" s="91" t="s">
        <v>88</v>
      </c>
      <c r="C70" s="119">
        <f>C71+C72</f>
        <v>84.8</v>
      </c>
      <c r="D70" s="104">
        <f>D71</f>
        <v>100</v>
      </c>
      <c r="E70" s="104">
        <f>E71+E72</f>
        <v>0</v>
      </c>
      <c r="F70" s="117"/>
      <c r="G70" s="118">
        <f t="shared" si="1"/>
        <v>-100</v>
      </c>
    </row>
    <row r="71" spans="1:7" ht="45">
      <c r="A71" s="120" t="s">
        <v>354</v>
      </c>
      <c r="B71" s="121" t="s">
        <v>355</v>
      </c>
      <c r="C71" s="98"/>
      <c r="D71" s="89">
        <v>100</v>
      </c>
      <c r="E71" s="88"/>
      <c r="F71" s="117"/>
      <c r="G71" s="118"/>
    </row>
    <row r="72" spans="1:7" ht="45">
      <c r="A72" s="120" t="s">
        <v>356</v>
      </c>
      <c r="B72" s="121" t="s">
        <v>357</v>
      </c>
      <c r="C72" s="98">
        <v>84.8</v>
      </c>
      <c r="D72" s="89"/>
      <c r="E72" s="88"/>
      <c r="F72" s="117"/>
      <c r="G72" s="118">
        <f t="shared" si="1"/>
        <v>-100</v>
      </c>
    </row>
    <row r="73" spans="1:7" ht="63">
      <c r="A73" s="83" t="s">
        <v>89</v>
      </c>
      <c r="B73" s="84" t="s">
        <v>90</v>
      </c>
      <c r="C73" s="99">
        <f>C74+C75</f>
        <v>660.7</v>
      </c>
      <c r="D73" s="96">
        <f>D74+D75</f>
        <v>2000</v>
      </c>
      <c r="E73" s="96">
        <f>E74+E75</f>
        <v>268.5</v>
      </c>
      <c r="F73" s="36">
        <f t="shared" si="0"/>
        <v>13.425000000000001</v>
      </c>
      <c r="G73" s="78">
        <f t="shared" si="1"/>
        <v>-59.361283487210535</v>
      </c>
    </row>
    <row r="74" spans="1:7" ht="78.75">
      <c r="A74" s="106" t="s">
        <v>358</v>
      </c>
      <c r="B74" s="107" t="s">
        <v>359</v>
      </c>
      <c r="C74" s="98">
        <v>647.70000000000005</v>
      </c>
      <c r="D74" s="89">
        <v>2000</v>
      </c>
      <c r="E74" s="88">
        <v>268.5</v>
      </c>
      <c r="F74" s="38">
        <f t="shared" si="0"/>
        <v>13.425000000000001</v>
      </c>
      <c r="G74" s="90">
        <f t="shared" ref="G74:G100" si="3">E74*100/C74-100</f>
        <v>-58.545622973598888</v>
      </c>
    </row>
    <row r="75" spans="1:7" ht="56.25">
      <c r="A75" s="106" t="s">
        <v>360</v>
      </c>
      <c r="B75" s="107" t="s">
        <v>361</v>
      </c>
      <c r="C75" s="98">
        <v>13</v>
      </c>
      <c r="D75" s="89"/>
      <c r="E75" s="88"/>
      <c r="F75" s="38"/>
      <c r="G75" s="90">
        <f t="shared" si="3"/>
        <v>-100</v>
      </c>
    </row>
    <row r="76" spans="1:7" ht="22.5">
      <c r="A76" s="79" t="s">
        <v>91</v>
      </c>
      <c r="B76" s="122" t="s">
        <v>92</v>
      </c>
      <c r="C76" s="123">
        <f>C78+C77</f>
        <v>2795</v>
      </c>
      <c r="D76" s="124">
        <f>D78+D77</f>
        <v>0</v>
      </c>
      <c r="E76" s="124">
        <f>E78+E77</f>
        <v>1137.7</v>
      </c>
      <c r="F76" s="36"/>
      <c r="G76" s="78">
        <f t="shared" si="3"/>
        <v>-59.295169946332734</v>
      </c>
    </row>
    <row r="77" spans="1:7" ht="33.75">
      <c r="A77" s="106" t="s">
        <v>362</v>
      </c>
      <c r="B77" s="122" t="s">
        <v>363</v>
      </c>
      <c r="C77" s="98"/>
      <c r="D77" s="89"/>
      <c r="E77" s="88"/>
      <c r="F77" s="38"/>
      <c r="G77" s="90"/>
    </row>
    <row r="78" spans="1:7" ht="33.75">
      <c r="A78" s="106" t="s">
        <v>93</v>
      </c>
      <c r="B78" s="122" t="s">
        <v>94</v>
      </c>
      <c r="C78" s="98">
        <v>2795</v>
      </c>
      <c r="D78" s="89"/>
      <c r="E78" s="88">
        <v>1137.7</v>
      </c>
      <c r="F78" s="38"/>
      <c r="G78" s="90">
        <f t="shared" ref="G78" si="4">E78*100/C78-100</f>
        <v>-59.295169946332734</v>
      </c>
    </row>
    <row r="79" spans="1:7">
      <c r="A79" s="79" t="s">
        <v>95</v>
      </c>
      <c r="B79" s="80" t="s">
        <v>96</v>
      </c>
      <c r="C79" s="125">
        <f>C80+C94+C96+C102</f>
        <v>1332.7</v>
      </c>
      <c r="D79" s="126">
        <f>D80+D94+D96+D102</f>
        <v>2054</v>
      </c>
      <c r="E79" s="126">
        <f>E80+E94+E96+E102</f>
        <v>1080.3</v>
      </c>
      <c r="F79" s="36">
        <f t="shared" ref="F79:F97" si="5">E79/D79*100</f>
        <v>52.594936708860764</v>
      </c>
      <c r="G79" s="78">
        <f t="shared" si="3"/>
        <v>-18.938996023110974</v>
      </c>
    </row>
    <row r="80" spans="1:7" ht="31.5">
      <c r="A80" s="83" t="s">
        <v>97</v>
      </c>
      <c r="B80" s="84" t="s">
        <v>98</v>
      </c>
      <c r="C80" s="102">
        <f>C81+C82++C84+C87+C88+C89+C90+C91+C92+C83+C93+C86</f>
        <v>894.6</v>
      </c>
      <c r="D80" s="85">
        <f>D81+D82++D84+D87+D88+D89+D90+D91+D92+D83+D93+D86+D85</f>
        <v>1424.5</v>
      </c>
      <c r="E80" s="85">
        <f>E81+E82++E84+E87+E88+E89+E90+E91+E92+E83+E93+E86</f>
        <v>758.8</v>
      </c>
      <c r="F80" s="36">
        <f t="shared" si="5"/>
        <v>53.267813267813267</v>
      </c>
      <c r="G80" s="78">
        <f t="shared" si="3"/>
        <v>-15.179968701095461</v>
      </c>
    </row>
    <row r="81" spans="1:7" ht="67.5">
      <c r="A81" s="86" t="s">
        <v>364</v>
      </c>
      <c r="B81" s="97" t="s">
        <v>365</v>
      </c>
      <c r="C81" s="98">
        <v>22.2</v>
      </c>
      <c r="D81" s="89">
        <v>100.4</v>
      </c>
      <c r="E81" s="88">
        <v>29.5</v>
      </c>
      <c r="F81" s="38">
        <f t="shared" si="5"/>
        <v>29.382470119521908</v>
      </c>
      <c r="G81" s="90">
        <f t="shared" si="3"/>
        <v>32.882882882882882</v>
      </c>
    </row>
    <row r="82" spans="1:7" ht="90">
      <c r="A82" s="86" t="s">
        <v>366</v>
      </c>
      <c r="B82" s="97" t="s">
        <v>367</v>
      </c>
      <c r="C82" s="98">
        <v>66.599999999999994</v>
      </c>
      <c r="D82" s="89">
        <v>327.60000000000002</v>
      </c>
      <c r="E82" s="88">
        <v>53.2</v>
      </c>
      <c r="F82" s="38">
        <f t="shared" si="5"/>
        <v>16.239316239316238</v>
      </c>
      <c r="G82" s="90">
        <f t="shared" si="3"/>
        <v>-20.12012012012012</v>
      </c>
    </row>
    <row r="83" spans="1:7" ht="67.5">
      <c r="A83" s="86" t="s">
        <v>368</v>
      </c>
      <c r="B83" s="97" t="s">
        <v>369</v>
      </c>
      <c r="C83" s="98">
        <v>8.5</v>
      </c>
      <c r="D83" s="89">
        <v>72</v>
      </c>
      <c r="E83" s="88">
        <v>10.8</v>
      </c>
      <c r="F83" s="38">
        <f t="shared" si="5"/>
        <v>15.000000000000002</v>
      </c>
      <c r="G83" s="90">
        <f t="shared" si="3"/>
        <v>27.058823529411768</v>
      </c>
    </row>
    <row r="84" spans="1:7" ht="78.75">
      <c r="A84" s="86" t="s">
        <v>370</v>
      </c>
      <c r="B84" s="97" t="s">
        <v>371</v>
      </c>
      <c r="C84" s="98">
        <v>15.6</v>
      </c>
      <c r="D84" s="89">
        <v>183.7</v>
      </c>
      <c r="E84" s="88">
        <v>14</v>
      </c>
      <c r="F84" s="38">
        <f t="shared" si="5"/>
        <v>7.6211213935764839</v>
      </c>
      <c r="G84" s="90">
        <f t="shared" si="3"/>
        <v>-10.256410256410248</v>
      </c>
    </row>
    <row r="85" spans="1:7" ht="78.75">
      <c r="A85" s="86" t="s">
        <v>372</v>
      </c>
      <c r="B85" s="105" t="s">
        <v>373</v>
      </c>
      <c r="C85" s="98"/>
      <c r="D85" s="89">
        <v>3.3</v>
      </c>
      <c r="E85" s="88"/>
      <c r="F85" s="38"/>
      <c r="G85" s="90"/>
    </row>
    <row r="86" spans="1:7" ht="67.5">
      <c r="A86" s="86" t="s">
        <v>374</v>
      </c>
      <c r="B86" s="127" t="s">
        <v>375</v>
      </c>
      <c r="C86" s="98"/>
      <c r="D86" s="89">
        <v>2.7</v>
      </c>
      <c r="E86" s="88"/>
      <c r="F86" s="38"/>
      <c r="G86" s="90"/>
    </row>
    <row r="87" spans="1:7" ht="67.5">
      <c r="A87" s="86" t="s">
        <v>376</v>
      </c>
      <c r="B87" s="97" t="s">
        <v>377</v>
      </c>
      <c r="C87" s="98"/>
      <c r="D87" s="89">
        <v>10.5</v>
      </c>
      <c r="E87" s="88"/>
      <c r="F87" s="38"/>
      <c r="G87" s="90"/>
    </row>
    <row r="88" spans="1:7" ht="90">
      <c r="A88" s="86" t="s">
        <v>378</v>
      </c>
      <c r="B88" s="97" t="s">
        <v>379</v>
      </c>
      <c r="C88" s="98"/>
      <c r="D88" s="89">
        <v>5.3</v>
      </c>
      <c r="E88" s="88">
        <v>2</v>
      </c>
      <c r="F88" s="38">
        <f t="shared" ref="F88:F90" si="6">E88/D88*100</f>
        <v>37.735849056603776</v>
      </c>
      <c r="G88" s="90"/>
    </row>
    <row r="89" spans="1:7" ht="101.25">
      <c r="A89" s="86" t="s">
        <v>380</v>
      </c>
      <c r="B89" s="97" t="s">
        <v>381</v>
      </c>
      <c r="C89" s="98">
        <v>3.6</v>
      </c>
      <c r="D89" s="89">
        <v>58</v>
      </c>
      <c r="E89" s="88">
        <v>8.1</v>
      </c>
      <c r="F89" s="38">
        <f t="shared" si="6"/>
        <v>13.96551724137931</v>
      </c>
      <c r="G89" s="90">
        <f t="shared" ref="G89:G90" si="7">E89*100/C89-100</f>
        <v>125</v>
      </c>
    </row>
    <row r="90" spans="1:7" ht="78.75">
      <c r="A90" s="86" t="s">
        <v>382</v>
      </c>
      <c r="B90" s="97" t="s">
        <v>383</v>
      </c>
      <c r="C90" s="98">
        <v>6.5</v>
      </c>
      <c r="D90" s="89">
        <v>7.2</v>
      </c>
      <c r="E90" s="88">
        <v>4.9000000000000004</v>
      </c>
      <c r="F90" s="38">
        <f t="shared" si="6"/>
        <v>68.055555555555557</v>
      </c>
      <c r="G90" s="90">
        <f t="shared" si="7"/>
        <v>-24.615384615384613</v>
      </c>
    </row>
    <row r="91" spans="1:7" ht="67.5">
      <c r="A91" s="86" t="s">
        <v>384</v>
      </c>
      <c r="B91" s="97" t="s">
        <v>385</v>
      </c>
      <c r="C91" s="98">
        <v>89.4</v>
      </c>
      <c r="D91" s="89">
        <v>164.5</v>
      </c>
      <c r="E91" s="88">
        <v>18.600000000000001</v>
      </c>
      <c r="F91" s="38">
        <f t="shared" si="5"/>
        <v>11.306990881458967</v>
      </c>
      <c r="G91" s="90">
        <f t="shared" si="3"/>
        <v>-79.194630872483216</v>
      </c>
    </row>
    <row r="92" spans="1:7" ht="78.75">
      <c r="A92" s="86" t="s">
        <v>386</v>
      </c>
      <c r="B92" s="97" t="s">
        <v>387</v>
      </c>
      <c r="C92" s="98">
        <v>667.2</v>
      </c>
      <c r="D92" s="89">
        <v>411.4</v>
      </c>
      <c r="E92" s="88">
        <v>617.70000000000005</v>
      </c>
      <c r="F92" s="38">
        <f t="shared" si="5"/>
        <v>150.14584346135149</v>
      </c>
      <c r="G92" s="90">
        <f t="shared" si="3"/>
        <v>-7.4190647482014356</v>
      </c>
    </row>
    <row r="93" spans="1:7" ht="123.75">
      <c r="A93" s="86" t="s">
        <v>99</v>
      </c>
      <c r="B93" s="128" t="s">
        <v>100</v>
      </c>
      <c r="C93" s="98">
        <v>15</v>
      </c>
      <c r="D93" s="89">
        <v>77.900000000000006</v>
      </c>
      <c r="E93" s="88"/>
      <c r="F93" s="38"/>
      <c r="G93" s="90">
        <f t="shared" si="3"/>
        <v>-100</v>
      </c>
    </row>
    <row r="94" spans="1:7" ht="94.5">
      <c r="A94" s="83" t="s">
        <v>101</v>
      </c>
      <c r="B94" s="84" t="s">
        <v>102</v>
      </c>
      <c r="C94" s="102">
        <f>C95</f>
        <v>152.30000000000001</v>
      </c>
      <c r="D94" s="85"/>
      <c r="E94" s="85">
        <f>E95</f>
        <v>3.7</v>
      </c>
      <c r="F94" s="36"/>
      <c r="G94" s="78">
        <f t="shared" si="3"/>
        <v>-97.570584372948133</v>
      </c>
    </row>
    <row r="95" spans="1:7" ht="67.5">
      <c r="A95" s="86" t="s">
        <v>388</v>
      </c>
      <c r="B95" s="97" t="s">
        <v>389</v>
      </c>
      <c r="C95" s="98">
        <v>152.30000000000001</v>
      </c>
      <c r="D95" s="89"/>
      <c r="E95" s="88">
        <v>3.7</v>
      </c>
      <c r="F95" s="38"/>
      <c r="G95" s="90">
        <f t="shared" si="3"/>
        <v>-97.570584372948133</v>
      </c>
    </row>
    <row r="96" spans="1:7" ht="21">
      <c r="A96" s="83" t="s">
        <v>103</v>
      </c>
      <c r="B96" s="84" t="s">
        <v>104</v>
      </c>
      <c r="C96" s="102">
        <f>C97+C99+C100+C98+C101</f>
        <v>284.79999999999995</v>
      </c>
      <c r="D96" s="85">
        <f>D97+D99+D100+D98+D101</f>
        <v>579.5</v>
      </c>
      <c r="E96" s="85">
        <f>E97+E99+E100+E98+E101</f>
        <v>317.8</v>
      </c>
      <c r="F96" s="36">
        <f t="shared" si="5"/>
        <v>54.840379637618639</v>
      </c>
      <c r="G96" s="78">
        <f t="shared" si="3"/>
        <v>11.587078651685417</v>
      </c>
    </row>
    <row r="97" spans="1:7" ht="56.25">
      <c r="A97" s="100" t="s">
        <v>390</v>
      </c>
      <c r="B97" s="91" t="s">
        <v>391</v>
      </c>
      <c r="C97" s="98">
        <v>102.8</v>
      </c>
      <c r="D97" s="89">
        <v>301.2</v>
      </c>
      <c r="E97" s="88">
        <v>225.3</v>
      </c>
      <c r="F97" s="38">
        <f t="shared" si="5"/>
        <v>74.800796812749013</v>
      </c>
      <c r="G97" s="90">
        <f t="shared" si="3"/>
        <v>119.16342412451363</v>
      </c>
    </row>
    <row r="98" spans="1:7" ht="135">
      <c r="A98" s="100" t="s">
        <v>392</v>
      </c>
      <c r="B98" s="129" t="s">
        <v>393</v>
      </c>
      <c r="C98" s="98">
        <v>25.4</v>
      </c>
      <c r="D98" s="89"/>
      <c r="E98" s="88"/>
      <c r="F98" s="38"/>
      <c r="G98" s="90">
        <f t="shared" si="3"/>
        <v>-100</v>
      </c>
    </row>
    <row r="99" spans="1:7" ht="45">
      <c r="A99" s="86" t="s">
        <v>394</v>
      </c>
      <c r="B99" s="97" t="s">
        <v>395</v>
      </c>
      <c r="C99" s="98">
        <v>82.2</v>
      </c>
      <c r="D99" s="89">
        <v>276</v>
      </c>
      <c r="E99" s="88">
        <v>8.5</v>
      </c>
      <c r="F99" s="38">
        <f t="shared" ref="F99:F100" si="8">E99/D99*100</f>
        <v>3.0797101449275366</v>
      </c>
      <c r="G99" s="90">
        <f t="shared" si="3"/>
        <v>-89.65936739659368</v>
      </c>
    </row>
    <row r="100" spans="1:7" ht="56.25">
      <c r="A100" s="86" t="s">
        <v>396</v>
      </c>
      <c r="B100" s="97" t="s">
        <v>397</v>
      </c>
      <c r="C100" s="98">
        <v>74.400000000000006</v>
      </c>
      <c r="D100" s="89">
        <v>1.3</v>
      </c>
      <c r="E100" s="88">
        <v>84</v>
      </c>
      <c r="F100" s="38">
        <f t="shared" si="8"/>
        <v>6461.538461538461</v>
      </c>
      <c r="G100" s="90">
        <f t="shared" si="3"/>
        <v>12.903225806451601</v>
      </c>
    </row>
    <row r="101" spans="1:7" ht="67.5">
      <c r="A101" s="86" t="s">
        <v>398</v>
      </c>
      <c r="B101" s="97" t="s">
        <v>399</v>
      </c>
      <c r="C101" s="98"/>
      <c r="D101" s="89">
        <v>1</v>
      </c>
      <c r="E101" s="88"/>
      <c r="F101" s="38"/>
      <c r="G101" s="90"/>
    </row>
    <row r="102" spans="1:7" ht="21">
      <c r="A102" s="83" t="s">
        <v>105</v>
      </c>
      <c r="B102" s="84" t="s">
        <v>106</v>
      </c>
      <c r="C102" s="102">
        <f>C103</f>
        <v>1</v>
      </c>
      <c r="D102" s="96">
        <f>D103</f>
        <v>50</v>
      </c>
      <c r="E102" s="85"/>
      <c r="F102" s="36"/>
      <c r="G102" s="78">
        <f t="shared" ref="G102:G106" si="9">E102*100/C102-100</f>
        <v>-100</v>
      </c>
    </row>
    <row r="103" spans="1:7" ht="90">
      <c r="A103" s="86" t="s">
        <v>107</v>
      </c>
      <c r="B103" s="97" t="s">
        <v>400</v>
      </c>
      <c r="C103" s="98">
        <v>1</v>
      </c>
      <c r="D103" s="89">
        <v>50</v>
      </c>
      <c r="E103" s="88"/>
      <c r="F103" s="38"/>
      <c r="G103" s="90">
        <f t="shared" si="9"/>
        <v>-100</v>
      </c>
    </row>
    <row r="104" spans="1:7">
      <c r="A104" s="79" t="s">
        <v>108</v>
      </c>
      <c r="B104" s="80" t="s">
        <v>109</v>
      </c>
      <c r="C104" s="110">
        <f>C105</f>
        <v>-152.9</v>
      </c>
      <c r="D104" s="81"/>
      <c r="E104" s="81">
        <f>E105</f>
        <v>-4</v>
      </c>
      <c r="F104" s="36"/>
      <c r="G104" s="78">
        <f t="shared" si="9"/>
        <v>-97.383911052975805</v>
      </c>
    </row>
    <row r="105" spans="1:7">
      <c r="A105" s="83" t="s">
        <v>110</v>
      </c>
      <c r="B105" s="84" t="s">
        <v>111</v>
      </c>
      <c r="C105" s="102">
        <f>C106+C107</f>
        <v>-152.9</v>
      </c>
      <c r="D105" s="96"/>
      <c r="E105" s="85">
        <f>E106+E107</f>
        <v>-4</v>
      </c>
      <c r="F105" s="36"/>
      <c r="G105" s="78">
        <f t="shared" si="9"/>
        <v>-97.383911052975805</v>
      </c>
    </row>
    <row r="106" spans="1:7" ht="22.5">
      <c r="A106" s="86" t="s">
        <v>112</v>
      </c>
      <c r="B106" s="97" t="s">
        <v>113</v>
      </c>
      <c r="C106" s="98">
        <v>-152.9</v>
      </c>
      <c r="D106" s="89"/>
      <c r="E106" s="88">
        <v>-5</v>
      </c>
      <c r="F106" s="36"/>
      <c r="G106" s="90">
        <f t="shared" si="9"/>
        <v>-96.729888816219756</v>
      </c>
    </row>
    <row r="107" spans="1:7" ht="22.5">
      <c r="A107" s="86" t="s">
        <v>114</v>
      </c>
      <c r="B107" s="97" t="s">
        <v>115</v>
      </c>
      <c r="C107" s="98"/>
      <c r="D107" s="89"/>
      <c r="E107" s="88">
        <v>1</v>
      </c>
      <c r="F107" s="36"/>
      <c r="G107" s="78"/>
    </row>
    <row r="108" spans="1:7">
      <c r="A108" s="12" t="s">
        <v>116</v>
      </c>
      <c r="B108" s="13" t="s">
        <v>117</v>
      </c>
      <c r="C108" s="2">
        <f>C109+C137+C144+C146+C149</f>
        <v>344632.32672000001</v>
      </c>
      <c r="D108" s="14">
        <f>D109+D137+D144+D146+D149</f>
        <v>1662522.76508</v>
      </c>
      <c r="E108" s="14">
        <f>E109+E137+E144+E146+E149</f>
        <v>332486.19592999999</v>
      </c>
      <c r="F108" s="35">
        <f>E108/D108*100</f>
        <v>19.998895829495655</v>
      </c>
      <c r="G108" s="36">
        <f>E108*100/C108-100</f>
        <v>-3.5243736145124558</v>
      </c>
    </row>
    <row r="109" spans="1:7" ht="31.5">
      <c r="A109" s="15" t="s">
        <v>118</v>
      </c>
      <c r="B109" s="16" t="s">
        <v>119</v>
      </c>
      <c r="C109" s="3">
        <f>C110+C114+C125+C132</f>
        <v>375227.34156999999</v>
      </c>
      <c r="D109" s="3">
        <f>D110+D114+D125+D132</f>
        <v>1662486.0650800001</v>
      </c>
      <c r="E109" s="3">
        <f>E110+E114+E125+E132</f>
        <v>347618.09284999996</v>
      </c>
      <c r="F109" s="35">
        <f t="shared" ref="F109:F152" si="10">E109/D109*100</f>
        <v>20.909534230187507</v>
      </c>
      <c r="G109" s="36">
        <f t="shared" ref="G109:G152" si="11">E109*100/C109-100</f>
        <v>-7.3580055772266917</v>
      </c>
    </row>
    <row r="110" spans="1:7" ht="21">
      <c r="A110" s="17" t="s">
        <v>120</v>
      </c>
      <c r="B110" s="18" t="s">
        <v>121</v>
      </c>
      <c r="C110" s="4">
        <v>19803.70032</v>
      </c>
      <c r="D110" s="7">
        <f>D111+D112+D113</f>
        <v>136066.71541999999</v>
      </c>
      <c r="E110" s="7">
        <f>E111+E112+E113</f>
        <v>35734.865409999999</v>
      </c>
      <c r="F110" s="35">
        <f t="shared" si="10"/>
        <v>26.262753017662284</v>
      </c>
      <c r="G110" s="36">
        <f t="shared" si="11"/>
        <v>80.445395721883955</v>
      </c>
    </row>
    <row r="111" spans="1:7">
      <c r="A111" s="6" t="s">
        <v>122</v>
      </c>
      <c r="B111" s="11" t="s">
        <v>123</v>
      </c>
      <c r="C111" s="5">
        <v>17.00001</v>
      </c>
      <c r="D111" s="19">
        <v>34.9</v>
      </c>
      <c r="E111" s="5">
        <v>8.72499</v>
      </c>
      <c r="F111" s="37">
        <f t="shared" si="10"/>
        <v>24.999971346704871</v>
      </c>
      <c r="G111" s="38">
        <f t="shared" si="11"/>
        <v>-48.676559602023758</v>
      </c>
    </row>
    <row r="112" spans="1:7" ht="22.5">
      <c r="A112" s="6" t="s">
        <v>124</v>
      </c>
      <c r="B112" s="11" t="s">
        <v>125</v>
      </c>
      <c r="C112" s="5">
        <v>17264.75001</v>
      </c>
      <c r="D112" s="19">
        <v>133740.9</v>
      </c>
      <c r="E112" s="5">
        <v>33435.224999999999</v>
      </c>
      <c r="F112" s="37">
        <f t="shared" si="10"/>
        <v>25</v>
      </c>
      <c r="G112" s="38">
        <f t="shared" si="11"/>
        <v>93.661796322760665</v>
      </c>
    </row>
    <row r="113" spans="1:7">
      <c r="A113" s="6" t="s">
        <v>126</v>
      </c>
      <c r="B113" s="11" t="s">
        <v>127</v>
      </c>
      <c r="C113" s="5">
        <v>2521.9503</v>
      </c>
      <c r="D113" s="19">
        <v>2290.9154199999998</v>
      </c>
      <c r="E113" s="5">
        <v>2290.9154199999998</v>
      </c>
      <c r="F113" s="37">
        <f t="shared" si="10"/>
        <v>100</v>
      </c>
      <c r="G113" s="38">
        <f t="shared" si="11"/>
        <v>-9.1609608642961859</v>
      </c>
    </row>
    <row r="114" spans="1:7" ht="21">
      <c r="A114" s="17" t="s">
        <v>128</v>
      </c>
      <c r="B114" s="18" t="s">
        <v>129</v>
      </c>
      <c r="C114" s="4">
        <v>164211.33046</v>
      </c>
      <c r="D114" s="7">
        <f>D115+D117+D119+D120+D121+D122+D123+D124</f>
        <v>492581.60612000001</v>
      </c>
      <c r="E114" s="7">
        <f>E115+E117+E119+E120+E121+E122+E123+E124</f>
        <v>78439.895669999998</v>
      </c>
      <c r="F114" s="35">
        <f t="shared" si="10"/>
        <v>15.924243758889142</v>
      </c>
      <c r="G114" s="36">
        <f t="shared" si="11"/>
        <v>-52.232348736065411</v>
      </c>
    </row>
    <row r="115" spans="1:7" ht="22.5">
      <c r="A115" s="6" t="s">
        <v>130</v>
      </c>
      <c r="B115" s="11" t="s">
        <v>131</v>
      </c>
      <c r="C115" s="5">
        <v>8708.4391300000007</v>
      </c>
      <c r="D115" s="19">
        <v>23344.503430000001</v>
      </c>
      <c r="E115" s="5">
        <v>4583.2324099999996</v>
      </c>
      <c r="F115" s="37">
        <f t="shared" si="10"/>
        <v>19.633025922967768</v>
      </c>
      <c r="G115" s="38">
        <f t="shared" si="11"/>
        <v>-47.370219374777903</v>
      </c>
    </row>
    <row r="116" spans="1:7" ht="90">
      <c r="A116" s="6" t="s">
        <v>199</v>
      </c>
      <c r="B116" s="11" t="s">
        <v>200</v>
      </c>
      <c r="C116" s="5">
        <v>67657.737510000006</v>
      </c>
      <c r="D116" s="19"/>
      <c r="E116" s="5"/>
      <c r="F116" s="37"/>
      <c r="G116" s="38">
        <f t="shared" si="11"/>
        <v>-100</v>
      </c>
    </row>
    <row r="117" spans="1:7" ht="45">
      <c r="A117" s="6" t="s">
        <v>132</v>
      </c>
      <c r="B117" s="11" t="s">
        <v>133</v>
      </c>
      <c r="C117" s="5">
        <v>4860</v>
      </c>
      <c r="D117" s="19">
        <v>16793.7</v>
      </c>
      <c r="E117" s="5">
        <v>4400</v>
      </c>
      <c r="F117" s="37">
        <f t="shared" si="10"/>
        <v>26.20030130346499</v>
      </c>
      <c r="G117" s="38">
        <f t="shared" si="11"/>
        <v>-9.4650205761316926</v>
      </c>
    </row>
    <row r="118" spans="1:7" ht="45">
      <c r="A118" s="6" t="s">
        <v>201</v>
      </c>
      <c r="B118" s="11" t="s">
        <v>202</v>
      </c>
      <c r="C118" s="5">
        <v>3291.7316000000001</v>
      </c>
      <c r="D118" s="19"/>
      <c r="E118" s="5"/>
      <c r="F118" s="37"/>
      <c r="G118" s="38">
        <f t="shared" si="11"/>
        <v>-100</v>
      </c>
    </row>
    <row r="119" spans="1:7" ht="22.5">
      <c r="A119" s="6" t="s">
        <v>134</v>
      </c>
      <c r="B119" s="11" t="s">
        <v>135</v>
      </c>
      <c r="C119" s="20"/>
      <c r="D119" s="19">
        <v>1910.4962</v>
      </c>
      <c r="E119" s="5">
        <v>1910.4962</v>
      </c>
      <c r="F119" s="37">
        <f t="shared" si="10"/>
        <v>100</v>
      </c>
      <c r="G119" s="38"/>
    </row>
    <row r="120" spans="1:7">
      <c r="A120" s="6" t="s">
        <v>136</v>
      </c>
      <c r="B120" s="11" t="s">
        <v>137</v>
      </c>
      <c r="C120" s="5">
        <v>328.32485000000003</v>
      </c>
      <c r="D120" s="19">
        <v>516.08022000000005</v>
      </c>
      <c r="E120" s="5">
        <v>516.08022000000005</v>
      </c>
      <c r="F120" s="37">
        <f t="shared" si="10"/>
        <v>100</v>
      </c>
      <c r="G120" s="38">
        <f t="shared" si="11"/>
        <v>57.185854192882459</v>
      </c>
    </row>
    <row r="121" spans="1:7" ht="22.5">
      <c r="A121" s="6" t="s">
        <v>138</v>
      </c>
      <c r="B121" s="11" t="s">
        <v>139</v>
      </c>
      <c r="C121" s="20"/>
      <c r="D121" s="19">
        <v>5562.8109999999997</v>
      </c>
      <c r="E121" s="5">
        <v>0</v>
      </c>
      <c r="F121" s="37">
        <f t="shared" si="10"/>
        <v>0</v>
      </c>
      <c r="G121" s="38"/>
    </row>
    <row r="122" spans="1:7" ht="22.5">
      <c r="A122" s="6" t="s">
        <v>140</v>
      </c>
      <c r="B122" s="11" t="s">
        <v>141</v>
      </c>
      <c r="C122" s="20"/>
      <c r="D122" s="19">
        <v>2935.8018999999999</v>
      </c>
      <c r="E122" s="5">
        <v>202.5</v>
      </c>
      <c r="F122" s="37">
        <f t="shared" si="10"/>
        <v>6.897604364926667</v>
      </c>
      <c r="G122" s="38"/>
    </row>
    <row r="123" spans="1:7" ht="22.5">
      <c r="A123" s="6" t="s">
        <v>142</v>
      </c>
      <c r="B123" s="11" t="s">
        <v>143</v>
      </c>
      <c r="C123" s="5">
        <v>15582</v>
      </c>
      <c r="D123" s="19">
        <v>36244.722229999999</v>
      </c>
      <c r="E123" s="5">
        <v>8541.6666700000005</v>
      </c>
      <c r="F123" s="37">
        <f t="shared" si="10"/>
        <v>23.56664955464883</v>
      </c>
      <c r="G123" s="38">
        <f t="shared" si="11"/>
        <v>-45.182475484533434</v>
      </c>
    </row>
    <row r="124" spans="1:7">
      <c r="A124" s="6" t="s">
        <v>144</v>
      </c>
      <c r="B124" s="11" t="s">
        <v>145</v>
      </c>
      <c r="C124" s="5">
        <v>63783.097370000003</v>
      </c>
      <c r="D124" s="19">
        <v>405273.49114</v>
      </c>
      <c r="E124" s="5">
        <v>58285.920169999998</v>
      </c>
      <c r="F124" s="37">
        <f t="shared" si="10"/>
        <v>14.38187333843293</v>
      </c>
      <c r="G124" s="38">
        <f t="shared" si="11"/>
        <v>-8.6185485287918482</v>
      </c>
    </row>
    <row r="125" spans="1:7" ht="21">
      <c r="A125" s="17" t="s">
        <v>146</v>
      </c>
      <c r="B125" s="18" t="s">
        <v>147</v>
      </c>
      <c r="C125" s="7">
        <f>C126+C127+C128+C129+C130+C131</f>
        <v>183932.31078999999</v>
      </c>
      <c r="D125" s="7">
        <f>D126+D127+D128+D129+D130+D131</f>
        <v>975970.80754000007</v>
      </c>
      <c r="E125" s="4">
        <f>E126+E127+E128+E129+E130+E131</f>
        <v>219494.23176999998</v>
      </c>
      <c r="F125" s="35">
        <f t="shared" si="10"/>
        <v>22.489835769089233</v>
      </c>
      <c r="G125" s="36">
        <f t="shared" si="11"/>
        <v>19.334243574312453</v>
      </c>
    </row>
    <row r="126" spans="1:7" ht="33.75">
      <c r="A126" s="6" t="s">
        <v>148</v>
      </c>
      <c r="B126" s="11" t="s">
        <v>149</v>
      </c>
      <c r="C126" s="5">
        <v>16275.55177</v>
      </c>
      <c r="D126" s="19">
        <v>55179.810539999999</v>
      </c>
      <c r="E126" s="5">
        <v>8288.5960200000009</v>
      </c>
      <c r="F126" s="37">
        <f t="shared" si="10"/>
        <v>15.021066471389158</v>
      </c>
      <c r="G126" s="38">
        <f t="shared" si="11"/>
        <v>-49.073333198583164</v>
      </c>
    </row>
    <row r="127" spans="1:7" ht="56.25">
      <c r="A127" s="6" t="s">
        <v>150</v>
      </c>
      <c r="B127" s="11" t="s">
        <v>151</v>
      </c>
      <c r="C127" s="5">
        <v>1578.8543199999999</v>
      </c>
      <c r="D127" s="19">
        <v>15126</v>
      </c>
      <c r="E127" s="5">
        <v>3660</v>
      </c>
      <c r="F127" s="37">
        <f t="shared" si="10"/>
        <v>24.196747322491074</v>
      </c>
      <c r="G127" s="38">
        <f t="shared" si="11"/>
        <v>131.81366093358128</v>
      </c>
    </row>
    <row r="128" spans="1:7" ht="56.25">
      <c r="A128" s="6" t="s">
        <v>152</v>
      </c>
      <c r="B128" s="11" t="s">
        <v>153</v>
      </c>
      <c r="C128" s="5"/>
      <c r="D128" s="19">
        <v>24656.737000000001</v>
      </c>
      <c r="E128" s="5">
        <v>2396.3675800000001</v>
      </c>
      <c r="F128" s="37">
        <f t="shared" si="10"/>
        <v>9.7189160917764585</v>
      </c>
      <c r="G128" s="38"/>
    </row>
    <row r="129" spans="1:7" ht="33.75">
      <c r="A129" s="6" t="s">
        <v>154</v>
      </c>
      <c r="B129" s="11" t="s">
        <v>155</v>
      </c>
      <c r="C129" s="5">
        <v>728.00469999999996</v>
      </c>
      <c r="D129" s="19">
        <v>5851.5709999999999</v>
      </c>
      <c r="E129" s="5">
        <v>962.86816999999996</v>
      </c>
      <c r="F129" s="37">
        <f t="shared" si="10"/>
        <v>16.454866052210594</v>
      </c>
      <c r="G129" s="38">
        <f t="shared" si="11"/>
        <v>32.261257379244938</v>
      </c>
    </row>
    <row r="130" spans="1:7" ht="45">
      <c r="A130" s="6" t="s">
        <v>156</v>
      </c>
      <c r="B130" s="11" t="s">
        <v>157</v>
      </c>
      <c r="C130" s="20"/>
      <c r="D130" s="19">
        <v>20.888999999999999</v>
      </c>
      <c r="E130" s="5">
        <v>0</v>
      </c>
      <c r="F130" s="37">
        <f t="shared" si="10"/>
        <v>0</v>
      </c>
      <c r="G130" s="38"/>
    </row>
    <row r="131" spans="1:7">
      <c r="A131" s="6" t="s">
        <v>158</v>
      </c>
      <c r="B131" s="11" t="s">
        <v>159</v>
      </c>
      <c r="C131" s="5">
        <v>165349.9</v>
      </c>
      <c r="D131" s="19">
        <v>875135.8</v>
      </c>
      <c r="E131" s="5">
        <v>204186.4</v>
      </c>
      <c r="F131" s="37">
        <f t="shared" si="10"/>
        <v>23.331967450080317</v>
      </c>
      <c r="G131" s="38">
        <f t="shared" si="11"/>
        <v>23.487465066504427</v>
      </c>
    </row>
    <row r="132" spans="1:7">
      <c r="A132" s="17" t="s">
        <v>160</v>
      </c>
      <c r="B132" s="18" t="s">
        <v>161</v>
      </c>
      <c r="C132" s="4">
        <f>C133+C134+C136+C135</f>
        <v>7280</v>
      </c>
      <c r="D132" s="7">
        <f>D133+D134+D135+D136</f>
        <v>57866.935999999994</v>
      </c>
      <c r="E132" s="7">
        <f>E133+E134+E135+E136</f>
        <v>13949.1</v>
      </c>
      <c r="F132" s="35">
        <f t="shared" si="10"/>
        <v>24.105475361612374</v>
      </c>
      <c r="G132" s="36">
        <f t="shared" si="11"/>
        <v>91.608516483516496</v>
      </c>
    </row>
    <row r="133" spans="1:7" ht="112.5">
      <c r="A133" s="6" t="s">
        <v>162</v>
      </c>
      <c r="B133" s="11" t="s">
        <v>163</v>
      </c>
      <c r="C133" s="20"/>
      <c r="D133" s="19">
        <v>1195.7</v>
      </c>
      <c r="E133" s="5">
        <v>299.10000000000002</v>
      </c>
      <c r="F133" s="37">
        <f t="shared" si="10"/>
        <v>25.014635778205236</v>
      </c>
      <c r="G133" s="38"/>
    </row>
    <row r="134" spans="1:7" ht="56.25">
      <c r="A134" s="6" t="s">
        <v>164</v>
      </c>
      <c r="B134" s="11" t="s">
        <v>165</v>
      </c>
      <c r="C134" s="5">
        <v>980</v>
      </c>
      <c r="D134" s="19">
        <v>3513.6860000000001</v>
      </c>
      <c r="E134" s="5">
        <v>750</v>
      </c>
      <c r="F134" s="37">
        <f t="shared" si="10"/>
        <v>21.345105965644056</v>
      </c>
      <c r="G134" s="38">
        <f t="shared" si="11"/>
        <v>-23.469387755102048</v>
      </c>
    </row>
    <row r="135" spans="1:7" ht="101.25">
      <c r="A135" s="6" t="s">
        <v>166</v>
      </c>
      <c r="B135" s="11" t="s">
        <v>167</v>
      </c>
      <c r="C135" s="5">
        <v>6300</v>
      </c>
      <c r="D135" s="19">
        <v>49934.6</v>
      </c>
      <c r="E135" s="5">
        <v>12900</v>
      </c>
      <c r="F135" s="37">
        <f t="shared" si="10"/>
        <v>25.833790598102318</v>
      </c>
      <c r="G135" s="38">
        <f t="shared" si="11"/>
        <v>104.76190476190476</v>
      </c>
    </row>
    <row r="136" spans="1:7" ht="22.5">
      <c r="A136" s="6" t="s">
        <v>168</v>
      </c>
      <c r="B136" s="11" t="s">
        <v>169</v>
      </c>
      <c r="C136" s="20"/>
      <c r="D136" s="19">
        <v>3222.95</v>
      </c>
      <c r="E136" s="5"/>
      <c r="F136" s="37">
        <f t="shared" si="10"/>
        <v>0</v>
      </c>
      <c r="G136" s="38"/>
    </row>
    <row r="137" spans="1:7">
      <c r="A137" s="15" t="s">
        <v>170</v>
      </c>
      <c r="B137" s="16" t="s">
        <v>171</v>
      </c>
      <c r="C137" s="21">
        <f>C138+C141</f>
        <v>118.2</v>
      </c>
      <c r="D137" s="21">
        <f t="shared" ref="D137:E137" si="12">D138+D141</f>
        <v>36.700000000000003</v>
      </c>
      <c r="E137" s="21">
        <f t="shared" si="12"/>
        <v>362</v>
      </c>
      <c r="F137" s="35">
        <f t="shared" si="10"/>
        <v>986.37602179836495</v>
      </c>
      <c r="G137" s="36">
        <f t="shared" si="11"/>
        <v>206.2605752961083</v>
      </c>
    </row>
    <row r="138" spans="1:7" ht="21">
      <c r="A138" s="17" t="s">
        <v>172</v>
      </c>
      <c r="B138" s="18" t="s">
        <v>173</v>
      </c>
      <c r="C138" s="22">
        <f>C139</f>
        <v>32.799999999999997</v>
      </c>
      <c r="D138" s="7">
        <v>12.1</v>
      </c>
      <c r="E138" s="4">
        <v>17</v>
      </c>
      <c r="F138" s="35">
        <f t="shared" si="10"/>
        <v>140.49586776859505</v>
      </c>
      <c r="G138" s="36">
        <f t="shared" si="11"/>
        <v>-48.170731707317067</v>
      </c>
    </row>
    <row r="139" spans="1:7" ht="67.5">
      <c r="A139" s="6" t="s">
        <v>174</v>
      </c>
      <c r="B139" s="11" t="s">
        <v>175</v>
      </c>
      <c r="C139" s="5">
        <v>32.799999999999997</v>
      </c>
      <c r="D139" s="19">
        <v>12.1</v>
      </c>
      <c r="E139" s="5">
        <v>12.1</v>
      </c>
      <c r="F139" s="37">
        <f t="shared" si="10"/>
        <v>100</v>
      </c>
      <c r="G139" s="38">
        <f t="shared" si="11"/>
        <v>-63.109756097560975</v>
      </c>
    </row>
    <row r="140" spans="1:7" ht="33.75">
      <c r="A140" s="6" t="s">
        <v>176</v>
      </c>
      <c r="B140" s="11" t="s">
        <v>177</v>
      </c>
      <c r="C140" s="20"/>
      <c r="D140" s="19">
        <v>0</v>
      </c>
      <c r="E140" s="5">
        <v>4.9000000000000004</v>
      </c>
      <c r="F140" s="37"/>
      <c r="G140" s="38"/>
    </row>
    <row r="141" spans="1:7" ht="21">
      <c r="A141" s="17" t="s">
        <v>178</v>
      </c>
      <c r="B141" s="18" t="s">
        <v>179</v>
      </c>
      <c r="C141" s="22">
        <f>C142+C143</f>
        <v>85.4</v>
      </c>
      <c r="D141" s="22">
        <f t="shared" ref="D141:E141" si="13">D142+D143</f>
        <v>24.6</v>
      </c>
      <c r="E141" s="22">
        <f t="shared" si="13"/>
        <v>345</v>
      </c>
      <c r="F141" s="35">
        <f t="shared" si="10"/>
        <v>1402.4390243902437</v>
      </c>
      <c r="G141" s="36">
        <f t="shared" si="11"/>
        <v>303.98126463700231</v>
      </c>
    </row>
    <row r="142" spans="1:7" ht="33.75">
      <c r="A142" s="6" t="s">
        <v>180</v>
      </c>
      <c r="B142" s="11" t="s">
        <v>181</v>
      </c>
      <c r="C142" s="5">
        <v>45.4</v>
      </c>
      <c r="D142" s="19">
        <v>14.6</v>
      </c>
      <c r="E142" s="5">
        <v>145</v>
      </c>
      <c r="F142" s="37">
        <f t="shared" si="10"/>
        <v>993.15068493150682</v>
      </c>
      <c r="G142" s="38">
        <f t="shared" si="11"/>
        <v>219.3832599118943</v>
      </c>
    </row>
    <row r="143" spans="1:7" ht="22.5">
      <c r="A143" s="6" t="s">
        <v>182</v>
      </c>
      <c r="B143" s="11" t="s">
        <v>179</v>
      </c>
      <c r="C143" s="5">
        <v>40</v>
      </c>
      <c r="D143" s="19">
        <v>10</v>
      </c>
      <c r="E143" s="5">
        <v>200</v>
      </c>
      <c r="F143" s="37">
        <f t="shared" si="10"/>
        <v>2000</v>
      </c>
      <c r="G143" s="38">
        <f t="shared" si="11"/>
        <v>400</v>
      </c>
    </row>
    <row r="144" spans="1:7" ht="94.5">
      <c r="A144" s="15" t="s">
        <v>183</v>
      </c>
      <c r="B144" s="16" t="s">
        <v>184</v>
      </c>
      <c r="C144" s="8">
        <f>C145</f>
        <v>-198.33340000000001</v>
      </c>
      <c r="D144" s="3">
        <v>0</v>
      </c>
      <c r="E144" s="8"/>
      <c r="F144" s="37"/>
      <c r="G144" s="36">
        <f t="shared" si="11"/>
        <v>-100</v>
      </c>
    </row>
    <row r="145" spans="1:7" ht="78.75">
      <c r="A145" s="23" t="s">
        <v>185</v>
      </c>
      <c r="B145" s="24" t="s">
        <v>186</v>
      </c>
      <c r="C145" s="9">
        <v>-198.33340000000001</v>
      </c>
      <c r="D145" s="25">
        <v>0</v>
      </c>
      <c r="E145" s="9"/>
      <c r="F145" s="37"/>
      <c r="G145" s="38">
        <f t="shared" si="11"/>
        <v>-100</v>
      </c>
    </row>
    <row r="146" spans="1:7" ht="52.5">
      <c r="A146" s="15" t="s">
        <v>187</v>
      </c>
      <c r="B146" s="16" t="s">
        <v>188</v>
      </c>
      <c r="C146" s="8">
        <f>C147</f>
        <v>2576.67796</v>
      </c>
      <c r="D146" s="3">
        <v>0</v>
      </c>
      <c r="E146" s="8">
        <f>E147</f>
        <v>3.1027399999999998</v>
      </c>
      <c r="F146" s="37"/>
      <c r="G146" s="36">
        <f t="shared" si="11"/>
        <v>-99.87958371018162</v>
      </c>
    </row>
    <row r="147" spans="1:7" ht="73.5">
      <c r="A147" s="17" t="s">
        <v>189</v>
      </c>
      <c r="B147" s="18" t="s">
        <v>190</v>
      </c>
      <c r="C147" s="4">
        <f>C148</f>
        <v>2576.67796</v>
      </c>
      <c r="D147" s="7">
        <v>0</v>
      </c>
      <c r="E147" s="4">
        <f>E148</f>
        <v>3.1027399999999998</v>
      </c>
      <c r="F147" s="37"/>
      <c r="G147" s="36">
        <f t="shared" si="11"/>
        <v>-99.87958371018162</v>
      </c>
    </row>
    <row r="148" spans="1:7" ht="67.5">
      <c r="A148" s="6" t="s">
        <v>191</v>
      </c>
      <c r="B148" s="11" t="s">
        <v>192</v>
      </c>
      <c r="C148" s="5">
        <v>2576.67796</v>
      </c>
      <c r="D148" s="19">
        <v>0</v>
      </c>
      <c r="E148" s="5">
        <v>3.1027399999999998</v>
      </c>
      <c r="F148" s="37"/>
      <c r="G148" s="38">
        <f t="shared" si="11"/>
        <v>-99.87958371018162</v>
      </c>
    </row>
    <row r="149" spans="1:7" ht="42">
      <c r="A149" s="15" t="s">
        <v>193</v>
      </c>
      <c r="B149" s="16" t="s">
        <v>194</v>
      </c>
      <c r="C149" s="8">
        <v>-33091.559410000002</v>
      </c>
      <c r="D149" s="3">
        <v>0</v>
      </c>
      <c r="E149" s="8">
        <f>E150</f>
        <v>-15496.999659999999</v>
      </c>
      <c r="F149" s="37"/>
      <c r="G149" s="36">
        <f t="shared" si="11"/>
        <v>-53.169327960661377</v>
      </c>
    </row>
    <row r="150" spans="1:7" ht="42">
      <c r="A150" s="17" t="s">
        <v>195</v>
      </c>
      <c r="B150" s="18" t="s">
        <v>196</v>
      </c>
      <c r="C150" s="4">
        <v>-33091.559410000002</v>
      </c>
      <c r="D150" s="7">
        <v>0</v>
      </c>
      <c r="E150" s="8">
        <f>E151</f>
        <v>-15496.999659999999</v>
      </c>
      <c r="F150" s="37"/>
      <c r="G150" s="36">
        <f t="shared" si="11"/>
        <v>-53.169327960661377</v>
      </c>
    </row>
    <row r="151" spans="1:7" ht="45">
      <c r="A151" s="6" t="s">
        <v>203</v>
      </c>
      <c r="B151" s="11" t="s">
        <v>197</v>
      </c>
      <c r="C151" s="5">
        <v>-33091.559410000002</v>
      </c>
      <c r="D151" s="19">
        <v>0</v>
      </c>
      <c r="E151" s="39">
        <v>-15496.999659999999</v>
      </c>
      <c r="F151" s="37"/>
      <c r="G151" s="38">
        <f t="shared" si="11"/>
        <v>-53.169327960661377</v>
      </c>
    </row>
    <row r="152" spans="1:7">
      <c r="A152" s="26" t="s">
        <v>198</v>
      </c>
      <c r="B152" s="27"/>
      <c r="C152" s="28">
        <f>C108+C4</f>
        <v>459113.72671999998</v>
      </c>
      <c r="D152" s="28">
        <f t="shared" ref="D152:E152" si="14">D108+D4</f>
        <v>2240553.4650800005</v>
      </c>
      <c r="E152" s="28">
        <f t="shared" si="14"/>
        <v>460572.29593000002</v>
      </c>
      <c r="F152" s="35">
        <f t="shared" si="10"/>
        <v>20.556184135224598</v>
      </c>
      <c r="G152" s="36">
        <f t="shared" si="11"/>
        <v>0.31769235488130221</v>
      </c>
    </row>
    <row r="153" spans="1:7">
      <c r="A153" s="10"/>
      <c r="B153" s="10"/>
      <c r="C153" s="10"/>
      <c r="D153" s="10"/>
      <c r="E153" s="10"/>
    </row>
  </sheetData>
  <mergeCells count="2">
    <mergeCell ref="A2:E2"/>
    <mergeCell ref="A1:G1"/>
  </mergeCells>
  <pageMargins left="0.7" right="0.7" top="0.75" bottom="0.75" header="0.3" footer="0.3"/>
  <pageSetup paperSize="9" scale="74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A16" workbookViewId="0">
      <selection activeCell="C44" sqref="C44:D44"/>
    </sheetView>
  </sheetViews>
  <sheetFormatPr defaultRowHeight="15"/>
  <cols>
    <col min="1" max="1" width="10.28515625" customWidth="1"/>
    <col min="2" max="2" width="41.42578125" customWidth="1"/>
    <col min="3" max="3" width="10.28515625" customWidth="1"/>
    <col min="4" max="4" width="11.42578125" customWidth="1"/>
    <col min="5" max="5" width="10.140625" customWidth="1"/>
    <col min="6" max="6" width="10.42578125" customWidth="1"/>
    <col min="7" max="7" width="13.42578125" customWidth="1"/>
  </cols>
  <sheetData>
    <row r="1" spans="1:7" ht="39.75" customHeight="1">
      <c r="A1" s="133" t="s">
        <v>298</v>
      </c>
      <c r="B1" s="133"/>
      <c r="C1" s="133"/>
      <c r="D1" s="133"/>
      <c r="E1" s="133"/>
      <c r="F1" s="133"/>
      <c r="G1" s="133"/>
    </row>
    <row r="2" spans="1:7" ht="68.25" customHeight="1">
      <c r="A2" s="41" t="s">
        <v>294</v>
      </c>
      <c r="B2" s="42" t="s">
        <v>210</v>
      </c>
      <c r="C2" s="31" t="s">
        <v>295</v>
      </c>
      <c r="D2" s="42" t="s">
        <v>211</v>
      </c>
      <c r="E2" s="31" t="s">
        <v>296</v>
      </c>
      <c r="F2" s="34" t="s">
        <v>208</v>
      </c>
      <c r="G2" s="34" t="s">
        <v>297</v>
      </c>
    </row>
    <row r="3" spans="1:7">
      <c r="A3" s="43" t="s">
        <v>212</v>
      </c>
      <c r="B3" s="44" t="s">
        <v>213</v>
      </c>
      <c r="C3" s="49">
        <f>C4+C5+C6+C7+C8+C9+C10+C11</f>
        <v>46553.809949999995</v>
      </c>
      <c r="D3" s="49">
        <f>D4+D5+D6+D7+D8+D9+D10+D11</f>
        <v>314531.46066000004</v>
      </c>
      <c r="E3" s="49">
        <f>E4+E5+E6+E7+E8+E9+E10+E11</f>
        <v>67286.98225999999</v>
      </c>
      <c r="F3" s="52">
        <f>E3/D3*100</f>
        <v>21.392766917117836</v>
      </c>
      <c r="G3" s="53">
        <f>E3*100/C3-100</f>
        <v>44.535930211228589</v>
      </c>
    </row>
    <row r="4" spans="1:7" ht="38.25">
      <c r="A4" s="45" t="s">
        <v>214</v>
      </c>
      <c r="B4" s="46" t="s">
        <v>215</v>
      </c>
      <c r="C4" s="50">
        <v>2820.12716</v>
      </c>
      <c r="D4" s="56">
        <v>16031.79787</v>
      </c>
      <c r="E4" s="50">
        <v>2894.4617899999998</v>
      </c>
      <c r="F4" s="54">
        <f t="shared" ref="F4:F44" si="0">E4/D4*100</f>
        <v>18.054505261798187</v>
      </c>
      <c r="G4" s="55">
        <f t="shared" ref="G4:G44" si="1">E4*100/C4-100</f>
        <v>2.6358609304695335</v>
      </c>
    </row>
    <row r="5" spans="1:7" ht="51">
      <c r="A5" s="45" t="s">
        <v>216</v>
      </c>
      <c r="B5" s="46" t="s">
        <v>217</v>
      </c>
      <c r="C5" s="50">
        <v>43.345999999999997</v>
      </c>
      <c r="D5" s="56">
        <v>150</v>
      </c>
      <c r="E5" s="50">
        <v>0</v>
      </c>
      <c r="F5" s="54">
        <f t="shared" si="0"/>
        <v>0</v>
      </c>
      <c r="G5" s="55">
        <f t="shared" si="1"/>
        <v>-100</v>
      </c>
    </row>
    <row r="6" spans="1:7" ht="51">
      <c r="A6" s="45" t="s">
        <v>218</v>
      </c>
      <c r="B6" s="46" t="s">
        <v>219</v>
      </c>
      <c r="C6" s="50">
        <v>33969.73214</v>
      </c>
      <c r="D6" s="56">
        <v>201939.43512000001</v>
      </c>
      <c r="E6" s="50">
        <v>36035.75806</v>
      </c>
      <c r="F6" s="54">
        <f t="shared" si="0"/>
        <v>17.844834535951929</v>
      </c>
      <c r="G6" s="55">
        <f t="shared" si="1"/>
        <v>6.0819611749814584</v>
      </c>
    </row>
    <row r="7" spans="1:7">
      <c r="A7" s="45" t="s">
        <v>220</v>
      </c>
      <c r="B7" s="46" t="s">
        <v>221</v>
      </c>
      <c r="C7" s="50">
        <v>0</v>
      </c>
      <c r="D7" s="56">
        <v>20.888999999999999</v>
      </c>
      <c r="E7" s="50">
        <v>0</v>
      </c>
      <c r="F7" s="54">
        <f t="shared" si="0"/>
        <v>0</v>
      </c>
      <c r="G7" s="55"/>
    </row>
    <row r="8" spans="1:7" ht="38.25">
      <c r="A8" s="45" t="s">
        <v>222</v>
      </c>
      <c r="B8" s="46" t="s">
        <v>223</v>
      </c>
      <c r="C8" s="50">
        <v>4447.9915199999996</v>
      </c>
      <c r="D8" s="56">
        <v>22225.778999999999</v>
      </c>
      <c r="E8" s="50">
        <v>4348.5447999999997</v>
      </c>
      <c r="F8" s="54">
        <f t="shared" si="0"/>
        <v>19.565320072695762</v>
      </c>
      <c r="G8" s="55">
        <f t="shared" si="1"/>
        <v>-2.2357668523612659</v>
      </c>
    </row>
    <row r="9" spans="1:7" ht="25.5">
      <c r="A9" s="45" t="s">
        <v>224</v>
      </c>
      <c r="B9" s="46" t="s">
        <v>225</v>
      </c>
      <c r="C9" s="57"/>
      <c r="D9" s="56">
        <v>4126.1000000000004</v>
      </c>
      <c r="E9" s="50">
        <v>0</v>
      </c>
      <c r="F9" s="54">
        <f t="shared" si="0"/>
        <v>0</v>
      </c>
      <c r="G9" s="55"/>
    </row>
    <row r="10" spans="1:7">
      <c r="A10" s="45" t="s">
        <v>226</v>
      </c>
      <c r="B10" s="46" t="s">
        <v>227</v>
      </c>
      <c r="C10" s="57"/>
      <c r="D10" s="56">
        <v>937</v>
      </c>
      <c r="E10" s="50">
        <v>0</v>
      </c>
      <c r="F10" s="54">
        <f t="shared" si="0"/>
        <v>0</v>
      </c>
      <c r="G10" s="55"/>
    </row>
    <row r="11" spans="1:7">
      <c r="A11" s="45" t="s">
        <v>228</v>
      </c>
      <c r="B11" s="46" t="s">
        <v>229</v>
      </c>
      <c r="C11" s="50">
        <v>5272.6131299999997</v>
      </c>
      <c r="D11" s="56">
        <v>69100.459669999997</v>
      </c>
      <c r="E11" s="50">
        <v>24008.21761</v>
      </c>
      <c r="F11" s="54">
        <f t="shared" si="0"/>
        <v>34.743933288801522</v>
      </c>
      <c r="G11" s="55">
        <f t="shared" si="1"/>
        <v>355.33812206699872</v>
      </c>
    </row>
    <row r="12" spans="1:7" ht="25.5">
      <c r="A12" s="43" t="s">
        <v>230</v>
      </c>
      <c r="B12" s="44" t="s">
        <v>231</v>
      </c>
      <c r="C12" s="51">
        <f>C13</f>
        <v>246.51016000000001</v>
      </c>
      <c r="D12" s="49">
        <f>D13+D14</f>
        <v>7318.7977000000001</v>
      </c>
      <c r="E12" s="49">
        <f>E13+E14</f>
        <v>592.65626999999995</v>
      </c>
      <c r="F12" s="52">
        <f t="shared" si="0"/>
        <v>8.0977271717730357</v>
      </c>
      <c r="G12" s="53">
        <f t="shared" si="1"/>
        <v>140.41859775678208</v>
      </c>
    </row>
    <row r="13" spans="1:7" ht="38.25">
      <c r="A13" s="45" t="s">
        <v>232</v>
      </c>
      <c r="B13" s="46" t="s">
        <v>233</v>
      </c>
      <c r="C13" s="50">
        <v>246.51016000000001</v>
      </c>
      <c r="D13" s="56">
        <v>7263.7977000000001</v>
      </c>
      <c r="E13" s="50">
        <v>592.65626999999995</v>
      </c>
      <c r="F13" s="54">
        <f t="shared" si="0"/>
        <v>8.1590415162580854</v>
      </c>
      <c r="G13" s="55">
        <f t="shared" si="1"/>
        <v>140.41859775678208</v>
      </c>
    </row>
    <row r="14" spans="1:7" ht="38.25">
      <c r="A14" s="45" t="s">
        <v>234</v>
      </c>
      <c r="B14" s="46" t="s">
        <v>235</v>
      </c>
      <c r="C14" s="51"/>
      <c r="D14" s="56">
        <v>55</v>
      </c>
      <c r="E14" s="50">
        <v>0</v>
      </c>
      <c r="F14" s="54">
        <f t="shared" si="0"/>
        <v>0</v>
      </c>
      <c r="G14" s="55"/>
    </row>
    <row r="15" spans="1:7">
      <c r="A15" s="43" t="s">
        <v>236</v>
      </c>
      <c r="B15" s="44" t="s">
        <v>237</v>
      </c>
      <c r="C15" s="51">
        <f>C16+C17+C18</f>
        <v>23827.414049999999</v>
      </c>
      <c r="D15" s="49">
        <f>D16+D17+D18</f>
        <v>242923.99210999999</v>
      </c>
      <c r="E15" s="49">
        <f>E16+E17+E18</f>
        <v>17718.719789999999</v>
      </c>
      <c r="F15" s="52">
        <f t="shared" si="0"/>
        <v>7.2939357023149327</v>
      </c>
      <c r="G15" s="53">
        <f t="shared" si="1"/>
        <v>-25.637252314419754</v>
      </c>
    </row>
    <row r="16" spans="1:7">
      <c r="A16" s="45" t="s">
        <v>238</v>
      </c>
      <c r="B16" s="46" t="s">
        <v>239</v>
      </c>
      <c r="C16" s="50">
        <v>86.111999999999995</v>
      </c>
      <c r="D16" s="56">
        <v>11523.15855</v>
      </c>
      <c r="E16" s="50">
        <v>1710.6852799999999</v>
      </c>
      <c r="F16" s="54">
        <f t="shared" si="0"/>
        <v>14.845628241399142</v>
      </c>
      <c r="G16" s="55">
        <f t="shared" si="1"/>
        <v>1886.5817539947975</v>
      </c>
    </row>
    <row r="17" spans="1:7">
      <c r="A17" s="45" t="s">
        <v>240</v>
      </c>
      <c r="B17" s="46" t="s">
        <v>241</v>
      </c>
      <c r="C17" s="50">
        <v>12187.51641</v>
      </c>
      <c r="D17" s="56">
        <v>196346.89996000001</v>
      </c>
      <c r="E17" s="50">
        <v>11827.49663</v>
      </c>
      <c r="F17" s="54">
        <f t="shared" si="0"/>
        <v>6.0237755892298326</v>
      </c>
      <c r="G17" s="55">
        <f t="shared" si="1"/>
        <v>-2.9540044738286468</v>
      </c>
    </row>
    <row r="18" spans="1:7" ht="25.5">
      <c r="A18" s="45" t="s">
        <v>242</v>
      </c>
      <c r="B18" s="46" t="s">
        <v>243</v>
      </c>
      <c r="C18" s="50">
        <v>11553.78564</v>
      </c>
      <c r="D18" s="56">
        <v>35053.933599999997</v>
      </c>
      <c r="E18" s="50">
        <v>4180.5378799999999</v>
      </c>
      <c r="F18" s="54">
        <f t="shared" si="0"/>
        <v>11.926016428581358</v>
      </c>
      <c r="G18" s="55">
        <f t="shared" si="1"/>
        <v>-63.8167263072054</v>
      </c>
    </row>
    <row r="19" spans="1:7">
      <c r="A19" s="43" t="s">
        <v>244</v>
      </c>
      <c r="B19" s="44" t="s">
        <v>245</v>
      </c>
      <c r="C19" s="49">
        <f>C20+C21+C22</f>
        <v>109852.70883</v>
      </c>
      <c r="D19" s="49">
        <f>D20+D21+D22</f>
        <v>229276.10966999998</v>
      </c>
      <c r="E19" s="51">
        <v>22528.130130000001</v>
      </c>
      <c r="F19" s="52">
        <f t="shared" si="0"/>
        <v>9.8257642989603351</v>
      </c>
      <c r="G19" s="53">
        <f t="shared" si="1"/>
        <v>-79.492421834710612</v>
      </c>
    </row>
    <row r="20" spans="1:7">
      <c r="A20" s="45" t="s">
        <v>246</v>
      </c>
      <c r="B20" s="46" t="s">
        <v>247</v>
      </c>
      <c r="C20" s="50">
        <v>87734.593519999995</v>
      </c>
      <c r="D20" s="56">
        <v>9614</v>
      </c>
      <c r="E20" s="50">
        <v>697.71525999999994</v>
      </c>
      <c r="F20" s="54">
        <f t="shared" si="0"/>
        <v>7.2572837528604124</v>
      </c>
      <c r="G20" s="55">
        <f t="shared" si="1"/>
        <v>-99.204743269436875</v>
      </c>
    </row>
    <row r="21" spans="1:7">
      <c r="A21" s="45" t="s">
        <v>248</v>
      </c>
      <c r="B21" s="46" t="s">
        <v>249</v>
      </c>
      <c r="C21" s="50">
        <v>11540.97431</v>
      </c>
      <c r="D21" s="56">
        <v>137548.90628</v>
      </c>
      <c r="E21" s="50">
        <v>7237.7093199999999</v>
      </c>
      <c r="F21" s="54">
        <f t="shared" si="0"/>
        <v>5.2619170270002966</v>
      </c>
      <c r="G21" s="55">
        <f t="shared" si="1"/>
        <v>-37.286843159085059</v>
      </c>
    </row>
    <row r="22" spans="1:7">
      <c r="A22" s="45" t="s">
        <v>250</v>
      </c>
      <c r="B22" s="46" t="s">
        <v>251</v>
      </c>
      <c r="C22" s="50">
        <v>10577.141</v>
      </c>
      <c r="D22" s="56">
        <v>82113.203389999995</v>
      </c>
      <c r="E22" s="50">
        <v>14592.705550000001</v>
      </c>
      <c r="F22" s="54">
        <f t="shared" si="0"/>
        <v>17.771448375593575</v>
      </c>
      <c r="G22" s="55">
        <f t="shared" si="1"/>
        <v>37.96455535574313</v>
      </c>
    </row>
    <row r="23" spans="1:7">
      <c r="A23" s="43" t="s">
        <v>252</v>
      </c>
      <c r="B23" s="44" t="s">
        <v>253</v>
      </c>
      <c r="C23" s="49">
        <f>C24+C25+C26+C27+C28</f>
        <v>283719.74859999993</v>
      </c>
      <c r="D23" s="49">
        <v>1349232.7761599999</v>
      </c>
      <c r="E23" s="51">
        <v>320176.77386000002</v>
      </c>
      <c r="F23" s="52">
        <f t="shared" si="0"/>
        <v>23.730284315449481</v>
      </c>
      <c r="G23" s="53">
        <f t="shared" si="1"/>
        <v>12.849660779658564</v>
      </c>
    </row>
    <row r="24" spans="1:7">
      <c r="A24" s="45" t="s">
        <v>254</v>
      </c>
      <c r="B24" s="46" t="s">
        <v>255</v>
      </c>
      <c r="C24" s="50">
        <v>74587.711129999996</v>
      </c>
      <c r="D24" s="56">
        <v>347564.25673000002</v>
      </c>
      <c r="E24" s="50">
        <v>84476.335810000004</v>
      </c>
      <c r="F24" s="54">
        <f t="shared" si="0"/>
        <v>24.305242606009443</v>
      </c>
      <c r="G24" s="55">
        <f t="shared" si="1"/>
        <v>13.257713006858438</v>
      </c>
    </row>
    <row r="25" spans="1:7">
      <c r="A25" s="45" t="s">
        <v>256</v>
      </c>
      <c r="B25" s="46" t="s">
        <v>257</v>
      </c>
      <c r="C25" s="50">
        <v>167714.71559000001</v>
      </c>
      <c r="D25" s="56">
        <v>789017.97378</v>
      </c>
      <c r="E25" s="50">
        <v>193673.47539000001</v>
      </c>
      <c r="F25" s="54">
        <f t="shared" si="0"/>
        <v>24.54614239801862</v>
      </c>
      <c r="G25" s="55">
        <f t="shared" si="1"/>
        <v>15.477926137059725</v>
      </c>
    </row>
    <row r="26" spans="1:7">
      <c r="A26" s="45" t="s">
        <v>258</v>
      </c>
      <c r="B26" s="46" t="s">
        <v>259</v>
      </c>
      <c r="C26" s="50">
        <v>27231.41588</v>
      </c>
      <c r="D26" s="56">
        <v>131897.11162000001</v>
      </c>
      <c r="E26" s="50">
        <v>25846.764200000001</v>
      </c>
      <c r="F26" s="54">
        <f t="shared" si="0"/>
        <v>19.596156339242206</v>
      </c>
      <c r="G26" s="55">
        <f t="shared" si="1"/>
        <v>-5.0847583030633103</v>
      </c>
    </row>
    <row r="27" spans="1:7">
      <c r="A27" s="45" t="s">
        <v>260</v>
      </c>
      <c r="B27" s="46" t="s">
        <v>261</v>
      </c>
      <c r="C27" s="50">
        <v>44.173180000000002</v>
      </c>
      <c r="D27" s="56">
        <v>385</v>
      </c>
      <c r="E27" s="50">
        <v>47.4</v>
      </c>
      <c r="F27" s="54">
        <f t="shared" si="0"/>
        <v>12.311688311688311</v>
      </c>
      <c r="G27" s="55">
        <f t="shared" si="1"/>
        <v>7.3049302766973057</v>
      </c>
    </row>
    <row r="28" spans="1:7">
      <c r="A28" s="45" t="s">
        <v>262</v>
      </c>
      <c r="B28" s="46" t="s">
        <v>263</v>
      </c>
      <c r="C28" s="50">
        <v>14141.732819999999</v>
      </c>
      <c r="D28" s="56">
        <v>80368.434030000004</v>
      </c>
      <c r="E28" s="50">
        <v>16132.79846</v>
      </c>
      <c r="F28" s="54">
        <f t="shared" si="0"/>
        <v>20.073550834619887</v>
      </c>
      <c r="G28" s="55">
        <f t="shared" si="1"/>
        <v>14.079361174071451</v>
      </c>
    </row>
    <row r="29" spans="1:7">
      <c r="A29" s="43" t="s">
        <v>264</v>
      </c>
      <c r="B29" s="44" t="s">
        <v>265</v>
      </c>
      <c r="C29" s="51">
        <f>C30+C31</f>
        <v>49258.892339999999</v>
      </c>
      <c r="D29" s="49">
        <v>211058.18054999999</v>
      </c>
      <c r="E29" s="51">
        <v>46380.861360000003</v>
      </c>
      <c r="F29" s="52">
        <f t="shared" si="0"/>
        <v>21.975391448526349</v>
      </c>
      <c r="G29" s="53">
        <f t="shared" si="1"/>
        <v>-5.8426628031644441</v>
      </c>
    </row>
    <row r="30" spans="1:7">
      <c r="A30" s="45" t="s">
        <v>266</v>
      </c>
      <c r="B30" s="46" t="s">
        <v>267</v>
      </c>
      <c r="C30" s="50">
        <v>39022.80545</v>
      </c>
      <c r="D30" s="56">
        <v>154609.04444999999</v>
      </c>
      <c r="E30" s="50">
        <v>35353.221440000001</v>
      </c>
      <c r="F30" s="54">
        <f t="shared" si="0"/>
        <v>22.86620525064632</v>
      </c>
      <c r="G30" s="55">
        <f t="shared" si="1"/>
        <v>-9.4036909127454749</v>
      </c>
    </row>
    <row r="31" spans="1:7" ht="25.5">
      <c r="A31" s="45" t="s">
        <v>268</v>
      </c>
      <c r="B31" s="46" t="s">
        <v>269</v>
      </c>
      <c r="C31" s="50">
        <v>10236.08689</v>
      </c>
      <c r="D31" s="56">
        <v>56449.136100000003</v>
      </c>
      <c r="E31" s="50">
        <v>11027.63992</v>
      </c>
      <c r="F31" s="54">
        <f t="shared" si="0"/>
        <v>19.535533547341565</v>
      </c>
      <c r="G31" s="55">
        <f t="shared" si="1"/>
        <v>7.7329651311703316</v>
      </c>
    </row>
    <row r="32" spans="1:7">
      <c r="A32" s="43" t="s">
        <v>270</v>
      </c>
      <c r="B32" s="44" t="s">
        <v>271</v>
      </c>
      <c r="C32" s="51">
        <f>C33+C34+C35</f>
        <v>7357.6540000000005</v>
      </c>
      <c r="D32" s="49">
        <v>72814.898069999996</v>
      </c>
      <c r="E32" s="51">
        <v>15882.145140000001</v>
      </c>
      <c r="F32" s="52">
        <f t="shared" si="0"/>
        <v>21.811669810664068</v>
      </c>
      <c r="G32" s="53">
        <f t="shared" si="1"/>
        <v>115.85882048816103</v>
      </c>
    </row>
    <row r="33" spans="1:7">
      <c r="A33" s="45" t="s">
        <v>272</v>
      </c>
      <c r="B33" s="46" t="s">
        <v>273</v>
      </c>
      <c r="C33" s="50">
        <v>3498.22768</v>
      </c>
      <c r="D33" s="56">
        <v>15390.739460000001</v>
      </c>
      <c r="E33" s="50">
        <v>3716.6639500000001</v>
      </c>
      <c r="F33" s="54">
        <f t="shared" si="0"/>
        <v>24.148702923985436</v>
      </c>
      <c r="G33" s="55">
        <f t="shared" si="1"/>
        <v>6.2441982049607532</v>
      </c>
    </row>
    <row r="34" spans="1:7">
      <c r="A34" s="45" t="s">
        <v>274</v>
      </c>
      <c r="B34" s="46" t="s">
        <v>275</v>
      </c>
      <c r="C34" s="50">
        <v>2280.5720000000001</v>
      </c>
      <c r="D34" s="56">
        <v>13802</v>
      </c>
      <c r="E34" s="50">
        <v>2269.692</v>
      </c>
      <c r="F34" s="54">
        <f t="shared" si="0"/>
        <v>16.444660194174755</v>
      </c>
      <c r="G34" s="55">
        <f t="shared" si="1"/>
        <v>-0.47707329564687484</v>
      </c>
    </row>
    <row r="35" spans="1:7">
      <c r="A35" s="45" t="s">
        <v>276</v>
      </c>
      <c r="B35" s="46" t="s">
        <v>277</v>
      </c>
      <c r="C35" s="50">
        <v>1578.8543199999999</v>
      </c>
      <c r="D35" s="56">
        <v>43622.158609999999</v>
      </c>
      <c r="E35" s="50">
        <v>9895.7891899999995</v>
      </c>
      <c r="F35" s="54">
        <f t="shared" si="0"/>
        <v>22.685234993693037</v>
      </c>
      <c r="G35" s="55">
        <f t="shared" si="1"/>
        <v>526.7702513554259</v>
      </c>
    </row>
    <row r="36" spans="1:7">
      <c r="A36" s="43" t="s">
        <v>278</v>
      </c>
      <c r="B36" s="44" t="s">
        <v>279</v>
      </c>
      <c r="C36" s="51">
        <f>C37+C38+C39</f>
        <v>4003.51271</v>
      </c>
      <c r="D36" s="49">
        <v>18971.664720000001</v>
      </c>
      <c r="E36" s="51">
        <v>4402.0811299999996</v>
      </c>
      <c r="F36" s="52">
        <f t="shared" si="0"/>
        <v>23.203452069018006</v>
      </c>
      <c r="G36" s="53">
        <f t="shared" si="1"/>
        <v>9.9554678321478178</v>
      </c>
    </row>
    <row r="37" spans="1:7">
      <c r="A37" s="45" t="s">
        <v>280</v>
      </c>
      <c r="B37" s="46" t="s">
        <v>281</v>
      </c>
      <c r="C37" s="50">
        <v>2377.8122899999998</v>
      </c>
      <c r="D37" s="56">
        <v>13011.648160000001</v>
      </c>
      <c r="E37" s="50">
        <v>2885.4283700000001</v>
      </c>
      <c r="F37" s="54">
        <f t="shared" si="0"/>
        <v>22.175733116349498</v>
      </c>
      <c r="G37" s="55">
        <f t="shared" si="1"/>
        <v>21.348029957402574</v>
      </c>
    </row>
    <row r="38" spans="1:7">
      <c r="A38" s="45" t="s">
        <v>282</v>
      </c>
      <c r="B38" s="46" t="s">
        <v>283</v>
      </c>
      <c r="C38" s="50">
        <v>29.600709999999999</v>
      </c>
      <c r="D38" s="56">
        <v>237.5</v>
      </c>
      <c r="E38" s="50">
        <v>43.12294</v>
      </c>
      <c r="F38" s="54">
        <f t="shared" si="0"/>
        <v>18.157027368421051</v>
      </c>
      <c r="G38" s="55">
        <f t="shared" si="1"/>
        <v>45.682113706056384</v>
      </c>
    </row>
    <row r="39" spans="1:7">
      <c r="A39" s="45" t="s">
        <v>284</v>
      </c>
      <c r="B39" s="46" t="s">
        <v>285</v>
      </c>
      <c r="C39" s="50">
        <v>1596.09971</v>
      </c>
      <c r="D39" s="56">
        <v>5722.51656</v>
      </c>
      <c r="E39" s="50">
        <v>1473.52982</v>
      </c>
      <c r="F39" s="54">
        <f t="shared" si="0"/>
        <v>25.749682059460916</v>
      </c>
      <c r="G39" s="55">
        <f t="shared" si="1"/>
        <v>-7.679337903018606</v>
      </c>
    </row>
    <row r="40" spans="1:7" ht="25.5">
      <c r="A40" s="43" t="s">
        <v>286</v>
      </c>
      <c r="B40" s="44" t="s">
        <v>287</v>
      </c>
      <c r="C40" s="58"/>
      <c r="D40" s="49">
        <v>400</v>
      </c>
      <c r="E40" s="51">
        <v>0</v>
      </c>
      <c r="F40" s="52">
        <f t="shared" si="0"/>
        <v>0</v>
      </c>
      <c r="G40" s="53"/>
    </row>
    <row r="41" spans="1:7" ht="25.5">
      <c r="A41" s="45" t="s">
        <v>288</v>
      </c>
      <c r="B41" s="46" t="s">
        <v>289</v>
      </c>
      <c r="C41" s="57"/>
      <c r="D41" s="56">
        <v>400</v>
      </c>
      <c r="E41" s="50">
        <v>0</v>
      </c>
      <c r="F41" s="54">
        <f t="shared" si="0"/>
        <v>0</v>
      </c>
      <c r="G41" s="55"/>
    </row>
    <row r="42" spans="1:7" ht="38.25">
      <c r="A42" s="43" t="s">
        <v>290</v>
      </c>
      <c r="B42" s="44" t="s">
        <v>291</v>
      </c>
      <c r="C42" s="58"/>
      <c r="D42" s="49"/>
      <c r="E42" s="51">
        <v>5490.7749800000001</v>
      </c>
      <c r="F42" s="52" t="e">
        <f t="shared" si="0"/>
        <v>#DIV/0!</v>
      </c>
      <c r="G42" s="53"/>
    </row>
    <row r="43" spans="1:7" ht="38.25">
      <c r="A43" s="45" t="s">
        <v>292</v>
      </c>
      <c r="B43" s="46" t="s">
        <v>293</v>
      </c>
      <c r="C43" s="57"/>
      <c r="D43" s="56"/>
      <c r="E43" s="50">
        <v>5490.7749800000001</v>
      </c>
      <c r="F43" s="54" t="e">
        <f t="shared" si="0"/>
        <v>#DIV/0!</v>
      </c>
      <c r="G43" s="55"/>
    </row>
    <row r="44" spans="1:7">
      <c r="A44" s="47" t="s">
        <v>198</v>
      </c>
      <c r="B44" s="48"/>
      <c r="C44" s="59">
        <f>C3+C12+C15+C19+C23+C29+C32+C36+C40+C42</f>
        <v>524820.25063999998</v>
      </c>
      <c r="D44" s="59">
        <f>D3+D12+D15+D19+D23+D29+D32+D36+D40+D42</f>
        <v>2446527.8796399999</v>
      </c>
      <c r="E44" s="60">
        <v>503560.85379999998</v>
      </c>
      <c r="F44" s="52">
        <f t="shared" si="0"/>
        <v>20.582673837099197</v>
      </c>
      <c r="G44" s="53">
        <f t="shared" si="1"/>
        <v>-4.0507958323016169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21" sqref="D21"/>
    </sheetView>
  </sheetViews>
  <sheetFormatPr defaultRowHeight="15"/>
  <cols>
    <col min="2" max="2" width="33.7109375" customWidth="1"/>
    <col min="3" max="3" width="10.5703125" customWidth="1"/>
    <col min="4" max="4" width="11.140625" customWidth="1"/>
    <col min="5" max="5" width="11.5703125" customWidth="1"/>
    <col min="6" max="6" width="12.140625" customWidth="1"/>
    <col min="7" max="7" width="14.7109375" customWidth="1"/>
  </cols>
  <sheetData>
    <row r="1" spans="1:7" ht="31.5" customHeight="1">
      <c r="A1" s="133" t="s">
        <v>308</v>
      </c>
      <c r="B1" s="133"/>
      <c r="C1" s="133"/>
      <c r="D1" s="133"/>
      <c r="E1" s="133"/>
      <c r="F1" s="133"/>
      <c r="G1" s="133"/>
    </row>
    <row r="2" spans="1:7" ht="76.5">
      <c r="A2" s="61" t="s">
        <v>299</v>
      </c>
      <c r="B2" s="62" t="s">
        <v>300</v>
      </c>
      <c r="C2" s="64" t="s">
        <v>206</v>
      </c>
      <c r="D2" s="63" t="s">
        <v>307</v>
      </c>
      <c r="E2" s="63" t="s">
        <v>296</v>
      </c>
      <c r="F2" s="64" t="s">
        <v>208</v>
      </c>
      <c r="G2" s="64" t="s">
        <v>297</v>
      </c>
    </row>
    <row r="3" spans="1:7">
      <c r="A3" s="134" t="s">
        <v>301</v>
      </c>
      <c r="B3" s="135"/>
      <c r="C3" s="135"/>
      <c r="D3" s="135"/>
      <c r="E3" s="135"/>
      <c r="F3" s="135"/>
      <c r="G3" s="136"/>
    </row>
    <row r="4" spans="1:7" ht="22.5">
      <c r="A4" s="65">
        <v>1020000</v>
      </c>
      <c r="B4" s="66" t="s">
        <v>302</v>
      </c>
      <c r="C4" s="65"/>
      <c r="D4" s="67">
        <v>19830</v>
      </c>
      <c r="E4" s="65"/>
      <c r="F4" s="68"/>
      <c r="G4" s="69"/>
    </row>
    <row r="5" spans="1:7" ht="22.5">
      <c r="A5" s="65">
        <v>1030000</v>
      </c>
      <c r="B5" s="66" t="s">
        <v>303</v>
      </c>
      <c r="C5" s="70">
        <v>-444</v>
      </c>
      <c r="D5" s="67">
        <v>-6380.8</v>
      </c>
      <c r="E5" s="70">
        <v>-1600</v>
      </c>
      <c r="F5" s="71">
        <f t="shared" ref="F5:F6" si="0">E5/D5*100</f>
        <v>25.075225677031092</v>
      </c>
      <c r="G5" s="69">
        <f>E5*100/C5-100</f>
        <v>260.36036036036035</v>
      </c>
    </row>
    <row r="6" spans="1:7" ht="22.5">
      <c r="A6" s="65">
        <v>1050000</v>
      </c>
      <c r="B6" s="72" t="s">
        <v>304</v>
      </c>
      <c r="C6" s="67">
        <v>-40147.258849999998</v>
      </c>
      <c r="D6" s="67">
        <v>93948.583410000007</v>
      </c>
      <c r="E6" s="67">
        <v>20678.75649</v>
      </c>
      <c r="F6" s="71">
        <f t="shared" si="0"/>
        <v>22.010716648867458</v>
      </c>
      <c r="G6" s="69">
        <f>E6*100/C6-100</f>
        <v>-151.50726869612919</v>
      </c>
    </row>
    <row r="7" spans="1:7" ht="22.5">
      <c r="A7" s="65">
        <v>1060000</v>
      </c>
      <c r="B7" s="72" t="s">
        <v>305</v>
      </c>
      <c r="C7" s="67">
        <v>106297.76701</v>
      </c>
      <c r="D7" s="67"/>
      <c r="E7" s="67">
        <v>-1501.7288799999999</v>
      </c>
      <c r="F7" s="71"/>
      <c r="G7" s="69">
        <f>E7*100/C7-100</f>
        <v>-101.41275675138004</v>
      </c>
    </row>
    <row r="8" spans="1:7">
      <c r="A8" s="137" t="s">
        <v>306</v>
      </c>
      <c r="B8" s="137"/>
      <c r="C8" s="73">
        <f>C4+C6+C7+C5</f>
        <v>65706.508159999998</v>
      </c>
      <c r="D8" s="73">
        <f>D4+D6+D7+D5</f>
        <v>107397.78341</v>
      </c>
      <c r="E8" s="73">
        <f>E4+E6+E7+E5</f>
        <v>17577.027610000001</v>
      </c>
      <c r="F8" s="68">
        <f>E8/D8*100</f>
        <v>16.36628527322415</v>
      </c>
      <c r="G8" s="74">
        <f>E8*100/C8-100</f>
        <v>-73.24918322063516</v>
      </c>
    </row>
  </sheetData>
  <mergeCells count="3">
    <mergeCell ref="A3:G3"/>
    <mergeCell ref="A8:B8"/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03.2025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283BA73-DE0D-4B39-8736-5687B379864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2025-04-24T13:26:34Z</cp:lastPrinted>
  <dcterms:created xsi:type="dcterms:W3CDTF">2025-04-02T11:36:32Z</dcterms:created>
  <dcterms:modified xsi:type="dcterms:W3CDTF">2025-04-24T13:26:35Z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24.1.207.821 (.NET 4.7.2)</vt:lpwstr>
  </property>
  <property fmtid="{D5CDD505-2E9C-101B-9397-08002B2CF9AE}" pid="5" name="Версия базы">
    <vt:lpwstr>24.1.5201.658922581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komi_2025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