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Area" localSheetId="0">доходы!$A$1:$H$147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/>
  <c r="F41"/>
  <c r="C9" i="4"/>
  <c r="E9"/>
  <c r="D9"/>
  <c r="G8"/>
  <c r="G7"/>
  <c r="F7"/>
  <c r="F6"/>
  <c r="F5"/>
  <c r="F6" i="3"/>
  <c r="G6"/>
  <c r="F7"/>
  <c r="G7"/>
  <c r="F8"/>
  <c r="G8"/>
  <c r="F9"/>
  <c r="G9"/>
  <c r="F10"/>
  <c r="G10"/>
  <c r="F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F38"/>
  <c r="G38"/>
  <c r="F39"/>
  <c r="G39"/>
  <c r="F40"/>
  <c r="G40"/>
  <c r="G41"/>
  <c r="F42"/>
  <c r="G42"/>
  <c r="F5"/>
  <c r="E42"/>
  <c r="C42"/>
  <c r="F9" i="4" l="1"/>
  <c r="G9"/>
  <c r="G111" i="2" l="1"/>
  <c r="G112"/>
  <c r="G113"/>
  <c r="G114"/>
  <c r="G116"/>
  <c r="G117"/>
  <c r="G118"/>
  <c r="G120"/>
  <c r="G121"/>
  <c r="G122"/>
  <c r="G123"/>
  <c r="G125"/>
  <c r="G126"/>
  <c r="G127"/>
  <c r="G128"/>
  <c r="G130"/>
  <c r="G133"/>
  <c r="G134"/>
  <c r="G135"/>
  <c r="G136"/>
  <c r="G137"/>
  <c r="G138"/>
  <c r="G139"/>
  <c r="G142"/>
  <c r="G143"/>
  <c r="G144"/>
  <c r="G108"/>
  <c r="F107"/>
  <c r="F108"/>
  <c r="F109"/>
  <c r="F110"/>
  <c r="F111"/>
  <c r="F112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D102"/>
  <c r="E102"/>
  <c r="E101" s="1"/>
  <c r="E140"/>
  <c r="G140" s="1"/>
  <c r="E141"/>
  <c r="G141" s="1"/>
  <c r="C102"/>
  <c r="C101" s="1"/>
  <c r="F57" l="1"/>
  <c r="G33"/>
  <c r="G20"/>
  <c r="G19"/>
  <c r="G18"/>
  <c r="G17"/>
  <c r="G23"/>
  <c r="G24"/>
  <c r="G70"/>
  <c r="G72"/>
  <c r="F100"/>
  <c r="G98"/>
  <c r="F98"/>
  <c r="G96"/>
  <c r="G82"/>
  <c r="G83"/>
  <c r="G85"/>
  <c r="G89"/>
  <c r="F88"/>
  <c r="G87"/>
  <c r="F87"/>
  <c r="F73"/>
  <c r="G74"/>
  <c r="F74"/>
  <c r="F64"/>
  <c r="F54"/>
  <c r="F14"/>
  <c r="C48"/>
  <c r="C16"/>
  <c r="C15" s="1"/>
  <c r="C22"/>
  <c r="C25"/>
  <c r="C27"/>
  <c r="C29"/>
  <c r="C40"/>
  <c r="E58"/>
  <c r="D58"/>
  <c r="C86"/>
  <c r="C84"/>
  <c r="C81"/>
  <c r="C66"/>
  <c r="C60"/>
  <c r="C58"/>
  <c r="C55" s="1"/>
  <c r="C53"/>
  <c r="C52" s="1"/>
  <c r="C32"/>
  <c r="C31" s="1"/>
  <c r="C7"/>
  <c r="C6" s="1"/>
  <c r="E66"/>
  <c r="D66"/>
  <c r="D81"/>
  <c r="D86"/>
  <c r="D99"/>
  <c r="D97"/>
  <c r="D95"/>
  <c r="E99"/>
  <c r="D63"/>
  <c r="E63"/>
  <c r="F63" s="1"/>
  <c r="D53"/>
  <c r="D52" s="1"/>
  <c r="E36"/>
  <c r="F99" l="1"/>
  <c r="C21"/>
  <c r="C65"/>
  <c r="C47"/>
  <c r="D94"/>
  <c r="D7" l="1"/>
  <c r="F13"/>
  <c r="G80"/>
  <c r="G54"/>
  <c r="E32"/>
  <c r="G32" s="1"/>
  <c r="E34"/>
  <c r="E31" l="1"/>
  <c r="G31" s="1"/>
  <c r="E7"/>
  <c r="F71"/>
  <c r="F69"/>
  <c r="F68"/>
  <c r="F67"/>
  <c r="C97"/>
  <c r="G77" l="1"/>
  <c r="F77"/>
  <c r="G76"/>
  <c r="F76"/>
  <c r="G75"/>
  <c r="F75"/>
  <c r="G71"/>
  <c r="E48"/>
  <c r="D48"/>
  <c r="E25"/>
  <c r="G25" s="1"/>
  <c r="E22"/>
  <c r="G22" s="1"/>
  <c r="D22"/>
  <c r="D92" l="1"/>
  <c r="D65" s="1"/>
  <c r="E84"/>
  <c r="G84" s="1"/>
  <c r="E86"/>
  <c r="E97"/>
  <c r="E56"/>
  <c r="E53"/>
  <c r="F53" s="1"/>
  <c r="F97" l="1"/>
  <c r="G97"/>
  <c r="E52"/>
  <c r="G53"/>
  <c r="G52" l="1"/>
  <c r="F52"/>
  <c r="E27"/>
  <c r="D27"/>
  <c r="E6" l="1"/>
  <c r="C95"/>
  <c r="C94" s="1"/>
  <c r="C45"/>
  <c r="C39" s="1"/>
  <c r="G12"/>
  <c r="C5" l="1"/>
  <c r="C145" s="1"/>
  <c r="G11"/>
  <c r="F12"/>
  <c r="E81"/>
  <c r="G81" l="1"/>
  <c r="F20"/>
  <c r="F93"/>
  <c r="G62"/>
  <c r="D32"/>
  <c r="D31" s="1"/>
  <c r="D29"/>
  <c r="D16"/>
  <c r="D15" s="1"/>
  <c r="D60"/>
  <c r="D56"/>
  <c r="F56" s="1"/>
  <c r="D47"/>
  <c r="D40"/>
  <c r="D45"/>
  <c r="D6"/>
  <c r="F62"/>
  <c r="E92"/>
  <c r="E65" s="1"/>
  <c r="E16"/>
  <c r="E15" s="1"/>
  <c r="E29"/>
  <c r="E40"/>
  <c r="E45"/>
  <c r="E47"/>
  <c r="E60"/>
  <c r="E55" s="1"/>
  <c r="G91"/>
  <c r="G90"/>
  <c r="F90"/>
  <c r="D55" l="1"/>
  <c r="D39"/>
  <c r="F92"/>
  <c r="E39"/>
  <c r="E21"/>
  <c r="D21"/>
  <c r="G8"/>
  <c r="G9"/>
  <c r="G10"/>
  <c r="G28"/>
  <c r="G30"/>
  <c r="G41"/>
  <c r="G42"/>
  <c r="G43"/>
  <c r="G44"/>
  <c r="G46"/>
  <c r="G49"/>
  <c r="G50"/>
  <c r="G51"/>
  <c r="G59"/>
  <c r="G61"/>
  <c r="G67"/>
  <c r="G68"/>
  <c r="G69"/>
  <c r="G78"/>
  <c r="G79"/>
  <c r="G104"/>
  <c r="G105"/>
  <c r="G107"/>
  <c r="G106"/>
  <c r="G103"/>
  <c r="G86"/>
  <c r="G92"/>
  <c r="G60"/>
  <c r="G47"/>
  <c r="G45"/>
  <c r="G27"/>
  <c r="G29"/>
  <c r="G15"/>
  <c r="G7"/>
  <c r="G21" l="1"/>
  <c r="G48"/>
  <c r="G39"/>
  <c r="G40"/>
  <c r="G55"/>
  <c r="G16"/>
  <c r="G102" l="1"/>
  <c r="G6"/>
  <c r="F6"/>
  <c r="F7"/>
  <c r="F8"/>
  <c r="F9"/>
  <c r="F10"/>
  <c r="F11"/>
  <c r="F15"/>
  <c r="F16"/>
  <c r="F17"/>
  <c r="F18"/>
  <c r="F19"/>
  <c r="F21"/>
  <c r="F22"/>
  <c r="F23"/>
  <c r="F24"/>
  <c r="F27"/>
  <c r="F28"/>
  <c r="F29"/>
  <c r="F30"/>
  <c r="F31"/>
  <c r="F32"/>
  <c r="F33"/>
  <c r="F39"/>
  <c r="F40"/>
  <c r="F41"/>
  <c r="F42"/>
  <c r="F43"/>
  <c r="F44"/>
  <c r="F45"/>
  <c r="F46"/>
  <c r="F47"/>
  <c r="F48"/>
  <c r="F49"/>
  <c r="F50"/>
  <c r="F51"/>
  <c r="F55"/>
  <c r="F58"/>
  <c r="F59"/>
  <c r="F60"/>
  <c r="F61"/>
  <c r="F78"/>
  <c r="F79"/>
  <c r="F86"/>
  <c r="F102"/>
  <c r="F103"/>
  <c r="F104"/>
  <c r="F105"/>
  <c r="F106"/>
  <c r="E95"/>
  <c r="E94" l="1"/>
  <c r="G95"/>
  <c r="G101"/>
  <c r="F101"/>
  <c r="F94" l="1"/>
  <c r="G94"/>
  <c r="E5"/>
  <c r="F66"/>
  <c r="G66"/>
  <c r="G65"/>
  <c r="G5" l="1"/>
  <c r="E145"/>
  <c r="D5"/>
  <c r="F65"/>
  <c r="G145" l="1"/>
  <c r="F145"/>
  <c r="F5"/>
  <c r="D145"/>
</calcChain>
</file>

<file path=xl/sharedStrings.xml><?xml version="1.0" encoding="utf-8"?>
<sst xmlns="http://schemas.openxmlformats.org/spreadsheetml/2006/main" count="391" uniqueCount="371">
  <si>
    <t>Единица измерения: тыс.руб.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</si>
  <si>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</si>
  <si>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</si>
  <si>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</si>
  <si>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</si>
  <si>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</si>
  <si>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</si>
  <si>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</si>
  <si>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</si>
  <si>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</si>
  <si>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</si>
  <si>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</si>
  <si>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</si>
  <si>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</si>
  <si>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</si>
  <si>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</si>
  <si>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</si>
  <si>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</si>
  <si>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</si>
  <si>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</si>
  <si>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</si>
  <si>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</si>
  <si>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</si>
  <si>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</si>
  <si>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</si>
  <si>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</si>
  <si>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</si>
  <si>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</si>
  <si>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</si>
  <si>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</si>
  <si>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</si>
  <si>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</si>
  <si>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</si>
  <si>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</si>
  <si>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</si>
  <si>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</si>
  <si>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</si>
  <si>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</si>
  <si>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</si>
  <si>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</si>
  <si>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</si>
  <si>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</si>
  <si>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</si>
  <si>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</si>
  <si>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</si>
  <si>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</si>
  <si>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</si>
  <si>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</si>
  <si>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</si>
  <si>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</si>
  <si>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</si>
  <si>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</si>
  <si>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</si>
  <si>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</si>
  <si>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</si>
  <si>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</si>
  <si>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</si>
  <si>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</si>
  <si>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</si>
  <si>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</si>
  <si>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</si>
  <si>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</si>
  <si>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</si>
  <si>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</si>
  <si>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</si>
  <si>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</si>
  <si>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</si>
  <si>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</si>
  <si>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</si>
  <si>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</si>
  <si>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</si>
  <si>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</si>
  <si>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</si>
  <si>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</si>
  <si>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</si>
  <si>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</si>
  <si>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</si>
  <si>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</si>
  <si>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</si>
  <si>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</si>
  <si>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</si>
  <si>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</si>
  <si>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</si>
  <si>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</si>
  <si>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</si>
  <si>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</si>
  <si>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</si>
  <si>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</si>
  <si>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</si>
  <si>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</si>
  <si>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</si>
  <si>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</si>
  <si>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</si>
  <si>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</si>
  <si>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</si>
  <si>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</si>
  <si>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00020220000000000150</t>
  </si>
  <si>
    <t>Субсидии бюджетам бюджетной системы Российской Федерации (межбюджетные субсидии)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</si>
  <si>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</si>
  <si>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</si>
  <si>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</si>
  <si>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</si>
  <si>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</si>
  <si>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</si>
  <si>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</si>
  <si>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</si>
  <si>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00020225497000000150</t>
  </si>
  <si>
    <t>Субсидии бюджетам на реализацию мероприятий по обеспечению жильем молодых семей</t>
  </si>
  <si>
    <t>00020225519000000150</t>
  </si>
  <si>
    <t>Субсидии бюджетам на поддержку отрасли культуры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</si>
  <si>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</si>
  <si>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</si>
  <si>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</si>
  <si>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</si>
  <si>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</si>
  <si>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</si>
  <si>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</si>
  <si>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</si>
  <si>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</si>
  <si>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</si>
  <si>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</si>
  <si>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</si>
  <si>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</si>
  <si>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</si>
  <si>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</si>
  <si>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</si>
  <si>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</si>
  <si>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</si>
  <si>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</si>
  <si>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</si>
  <si>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</si>
  <si>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</si>
  <si>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</si>
  <si>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</si>
  <si>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</si>
  <si>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</si>
  <si>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</si>
  <si>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</si>
  <si>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</si>
  <si>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</si>
  <si>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</si>
  <si>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</si>
  <si>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</si>
  <si>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</si>
  <si>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</si>
  <si>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</si>
  <si>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</si>
  <si>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</si>
  <si>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Субсидии бюджетам на софинансирование капитальных вложений в объекты муниципальной собственности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</si>
  <si>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</si>
  <si>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КВД</t>
  </si>
  <si>
    <t>Наименование КВД</t>
  </si>
  <si>
    <t>00020220077000000150</t>
  </si>
  <si>
    <t>00020227576000000150</t>
  </si>
  <si>
    <t>00011201041010000120</t>
  </si>
  <si>
    <t>Плата за размещение отходов производства</t>
  </si>
  <si>
    <t>00011302995050000130</t>
  </si>
  <si>
    <t>Прочие доходы от компенсации затрат бюджетов муниципальных районов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</si>
  <si>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</si>
  <si>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</si>
  <si>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</si>
  <si>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</si>
  <si>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</si>
  <si>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</si>
  <si>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</si>
  <si>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</si>
  <si>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00010501011010000110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</si>
  <si>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</si>
  <si>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</si>
  <si>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</si>
  <si>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</si>
  <si>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</si>
  <si>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</si>
  <si>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</si>
  <si>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</si>
  <si>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</si>
  <si>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</si>
  <si>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</si>
  <si>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</si>
  <si>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</si>
  <si>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</si>
  <si>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</si>
  <si>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</si>
  <si>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</si>
  <si>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</si>
  <si>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</si>
  <si>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</si>
  <si>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</si>
  <si>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</si>
  <si>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</si>
  <si>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</si>
  <si>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</si>
  <si>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</si>
  <si>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</si>
  <si>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</si>
  <si>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</si>
  <si>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</si>
  <si>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</si>
  <si>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</si>
  <si>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</si>
  <si>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</si>
  <si>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</si>
  <si>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</si>
  <si>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</si>
  <si>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</si>
  <si>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</si>
  <si>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</si>
  <si>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</si>
  <si>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</si>
  <si>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</si>
  <si>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</si>
  <si>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</si>
  <si>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</si>
  <si>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</si>
  <si>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00011610100050000 140</t>
  </si>
  <si>
    <t>00011610032050000140</t>
  </si>
  <si>
    <t>00011607090050000140</t>
  </si>
  <si>
    <t>00011601333010000140</t>
  </si>
  <si>
    <t>00011601074010000140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</si>
  <si>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</si>
  <si>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</si>
  <si>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</si>
  <si>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Бюджетные назначения 2023 год</t>
  </si>
  <si>
    <t>% роста/снижения доходов в сравнении с аналогичным периодом 2022 года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</si>
  <si>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</si>
  <si>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</si>
  <si>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00010900000000000000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</si>
  <si>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</si>
  <si>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</si>
  <si>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</si>
  <si>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</si>
  <si>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</si>
  <si>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</si>
  <si>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</si>
  <si>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</si>
  <si>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</si>
  <si>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</si>
  <si>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</si>
  <si>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</si>
  <si>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</si>
  <si>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00011601084010000140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</si>
  <si>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</si>
  <si>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00010807150010000110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</si>
  <si>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</si>
  <si>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</si>
  <si>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Государственная пошлина за выдачу разрешения на установку рекламной конструкции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</si>
  <si>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</si>
  <si>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</si>
  <si>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Сведения об исполнении бюджета муниципального района "Сыктывдинский" за 9 месяцев 2023 года в разрезе видов доходов в сравнении с аналогичным периодом   2022 года                   </t>
  </si>
  <si>
    <t>Исполнено за 9 месяцев 2022 года</t>
  </si>
  <si>
    <t>Исполнено за 9 месяцев 2023 года</t>
  </si>
  <si>
    <t>% исполнения за 9 месяцев 2023 года</t>
  </si>
  <si>
    <t>00010907053050000110</t>
  </si>
  <si>
    <t>Прочие местные налоги и сборы, мобилизуемые на территориях муниципальных районов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</si>
  <si>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</si>
  <si>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</si>
  <si>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</si>
  <si>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</si>
  <si>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00011715030050000180</t>
  </si>
  <si>
    <t>Инициативные платежи, зачисляемые в бюджеты муниципальных районов</t>
  </si>
  <si>
    <t>00011715000000000150</t>
  </si>
  <si>
    <t>Инициативные платежи</t>
  </si>
  <si>
    <t>00011601093010000140</t>
  </si>
  <si>
    <t>00020219999000000150</t>
  </si>
  <si>
    <t>Прочие дотации</t>
  </si>
  <si>
    <t>00020225491000000150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</si>
  <si>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</si>
  <si>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</si>
  <si>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</si>
  <si>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</si>
  <si>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</si>
  <si>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00020225750000000150</t>
  </si>
  <si>
    <t>Субсидии бюджетам на реализацию мероприятий по модернизации школьных систем образования</t>
  </si>
  <si>
    <t>00020235082050000150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</si>
  <si>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</si>
  <si>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00021935135050000150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</si>
  <si>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</si>
  <si>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00021935176050000150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</si>
  <si>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</si>
  <si>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Примечание: данные по итоговым строкам могут отличаться от суммы слагаемых из-за округлений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</si>
  <si>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</si>
  <si>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</si>
  <si>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</si>
  <si>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</si>
  <si>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</si>
  <si>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</si>
  <si>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КФСР</t>
  </si>
  <si>
    <t>Наименование кода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</si>
  <si>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</si>
  <si>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</si>
  <si>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</si>
  <si>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</si>
  <si>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</si>
  <si>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</si>
  <si>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</si>
  <si>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</si>
  <si>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</si>
  <si>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</si>
  <si>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</si>
  <si>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</si>
  <si>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</si>
  <si>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</si>
  <si>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</si>
  <si>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</si>
  <si>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</si>
  <si>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</si>
  <si>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</si>
  <si>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</si>
  <si>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</si>
  <si>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</si>
  <si>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</si>
  <si>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</si>
  <si>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</si>
  <si>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</si>
  <si>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</si>
  <si>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</si>
  <si>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</si>
  <si>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</si>
  <si>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</si>
  <si>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</si>
  <si>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</si>
  <si>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</si>
  <si>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</si>
  <si>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</si>
  <si>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</si>
  <si>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</si>
  <si>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</si>
  <si>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</si>
  <si>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</si>
  <si>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</si>
  <si>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</si>
  <si>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</si>
  <si>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</si>
  <si>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</si>
  <si>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</si>
  <si>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</si>
  <si>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</si>
  <si>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</si>
  <si>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</si>
  <si>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</si>
  <si>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</si>
  <si>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</si>
  <si>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</si>
  <si>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</si>
  <si>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</si>
  <si>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</si>
  <si>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</si>
  <si>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</si>
  <si>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</si>
  <si>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</si>
  <si>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</si>
  <si>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</si>
  <si>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</si>
  <si>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</si>
  <si>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</si>
  <si>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</si>
  <si>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</si>
  <si>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</si>
  <si>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</si>
  <si>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</si>
  <si>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 xml:space="preserve">Сведения об исполнении бюджета муниципального района "Сыктывдинский" Республики Коми за 9 месяцев 2023 года в разрезе разделов, подразделов расходов в сравнении с аналогичным периодом   2022 года                   </t>
  </si>
  <si>
    <t>Ассигнования 2023 год</t>
  </si>
  <si>
    <t>1103</t>
  </si>
  <si>
    <t>Спорт высших достижений</t>
  </si>
  <si>
    <t>Источники внутреннего финансирования дефицита бюджета</t>
  </si>
  <si>
    <t>Код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</si>
  <si>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</si>
  <si>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</si>
  <si>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</si>
  <si>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</si>
  <si>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% роста/снижения доходов в сравнении с аналогичным периодом 2023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</si>
</sst>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_р_._-;\-* #,##0.0_р_._-;_-* &quot;-&quot;?_р_._-;_-@_-"/>
  </numFmts>
  <fonts count="22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StempelGaramond Roman"/>
      <family val="1"/>
    </font>
    <font>
      <sz val="11"/>
      <color rgb="FFFF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3" fillId="2" borderId="3">
      <alignment horizontal="center" vertical="top" shrinkToFit="1"/>
    </xf>
    <xf numFmtId="0" fontId="3" fillId="2" borderId="4">
      <alignment horizontal="left" vertical="top" wrapText="1"/>
    </xf>
    <xf numFmtId="164" fontId="3" fillId="2" borderId="4">
      <alignment horizontal="right" vertical="top" wrapText="1" shrinkToFit="1"/>
    </xf>
    <xf numFmtId="164" fontId="3" fillId="2" borderId="5">
      <alignment horizontal="right" vertical="top" shrinkToFit="1"/>
    </xf>
    <xf numFmtId="49" fontId="2" fillId="3" borderId="6">
      <alignment horizontal="center" vertical="top" shrinkToFit="1"/>
    </xf>
    <xf numFmtId="0" fontId="2" fillId="3" borderId="7">
      <alignment horizontal="left" vertical="top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49" fontId="2" fillId="4" borderId="9">
      <alignment horizontal="center" vertical="top" shrinkToFit="1"/>
    </xf>
    <xf numFmtId="0" fontId="2" fillId="4" borderId="10">
      <alignment horizontal="left" vertical="top" wrapTex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164" fontId="1" fillId="0" borderId="10">
      <alignment horizontal="right" vertical="top" shrinkToFit="1"/>
    </xf>
    <xf numFmtId="164" fontId="5" fillId="0" borderId="11">
      <alignment horizontal="right" vertical="top" shrinkToFit="1"/>
    </xf>
    <xf numFmtId="0" fontId="3" fillId="5" borderId="12"/>
    <xf numFmtId="0" fontId="3" fillId="5" borderId="13"/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" fillId="0" borderId="15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3">
      <alignment horizontal="right" shrinkToFit="1"/>
    </xf>
    <xf numFmtId="4" fontId="3" fillId="5" borderId="14">
      <alignment horizontal="right" shrinkToFit="1"/>
    </xf>
    <xf numFmtId="4" fontId="3" fillId="2" borderId="4">
      <alignment horizontal="right" vertical="top" wrapText="1" shrinkToFit="1"/>
    </xf>
    <xf numFmtId="4" fontId="3" fillId="2" borderId="5">
      <alignment horizontal="right" vertical="top" shrinkToFit="1"/>
    </xf>
    <xf numFmtId="4" fontId="2" fillId="3" borderId="7">
      <alignment horizontal="right" vertical="top" shrinkToFit="1"/>
    </xf>
    <xf numFmtId="4" fontId="2" fillId="3" borderId="8">
      <alignment horizontal="right" vertical="top" shrinkToFit="1"/>
    </xf>
    <xf numFmtId="4" fontId="2" fillId="4" borderId="10">
      <alignment horizontal="right" vertical="top" shrinkToFit="1"/>
    </xf>
    <xf numFmtId="4" fontId="2" fillId="4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0" fontId="10" fillId="0" borderId="10">
      <alignment horizontal="left" vertical="top" wrapText="1"/>
    </xf>
    <xf numFmtId="164" fontId="12" fillId="4" borderId="10">
      <alignment horizontal="right" vertical="top" shrinkToFit="1"/>
    </xf>
    <xf numFmtId="164" fontId="12" fillId="4" borderId="11">
      <alignment horizontal="right" vertical="top" shrinkToFit="1"/>
    </xf>
    <xf numFmtId="164" fontId="10" fillId="0" borderId="10">
      <alignment horizontal="right" vertical="top" shrinkToFit="1"/>
    </xf>
    <xf numFmtId="164" fontId="10" fillId="0" borderId="11">
      <alignment horizontal="right" vertical="top" shrinkToFit="1"/>
    </xf>
    <xf numFmtId="164" fontId="15" fillId="5" borderId="13">
      <alignment horizontal="right" shrinkToFit="1"/>
    </xf>
    <xf numFmtId="164" fontId="15" fillId="5" borderId="14">
      <alignment horizontal="right" shrinkToFit="1"/>
    </xf>
    <xf numFmtId="0" fontId="7" fillId="0" borderId="1"/>
    <xf numFmtId="49" fontId="1" fillId="0" borderId="10">
      <alignment horizontal="center" vertical="top" shrinkToFit="1"/>
    </xf>
    <xf numFmtId="0" fontId="1" fillId="0" borderId="10">
      <alignment horizontal="left" vertical="top" wrapText="1"/>
    </xf>
  </cellStyleXfs>
  <cellXfs count="1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9" fontId="8" fillId="6" borderId="16" xfId="0" applyNumberFormat="1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left" vertical="center" wrapText="1"/>
    </xf>
    <xf numFmtId="49" fontId="13" fillId="6" borderId="16" xfId="3" applyNumberFormat="1" applyFont="1" applyFill="1" applyBorder="1" applyProtection="1">
      <alignment horizontal="center" vertical="top" shrinkToFit="1"/>
    </xf>
    <xf numFmtId="0" fontId="13" fillId="6" borderId="16" xfId="4" quotePrefix="1" applyNumberFormat="1" applyFont="1" applyFill="1" applyBorder="1" applyProtection="1">
      <alignment horizontal="left" vertical="top" wrapText="1"/>
    </xf>
    <xf numFmtId="49" fontId="13" fillId="6" borderId="16" xfId="7" applyNumberFormat="1" applyFont="1" applyFill="1" applyBorder="1" applyProtection="1">
      <alignment horizontal="center" vertical="top" shrinkToFit="1"/>
    </xf>
    <xf numFmtId="0" fontId="13" fillId="6" borderId="16" xfId="8" quotePrefix="1" applyNumberFormat="1" applyFont="1" applyFill="1" applyBorder="1" applyProtection="1">
      <alignment horizontal="left" vertical="top" wrapText="1"/>
    </xf>
    <xf numFmtId="49" fontId="13" fillId="6" borderId="16" xfId="11" applyNumberFormat="1" applyFont="1" applyFill="1" applyBorder="1" applyProtection="1">
      <alignment horizontal="center" vertical="top" shrinkToFit="1"/>
    </xf>
    <xf numFmtId="0" fontId="13" fillId="6" borderId="16" xfId="12" quotePrefix="1" applyNumberFormat="1" applyFont="1" applyFill="1" applyBorder="1" applyProtection="1">
      <alignment horizontal="left" vertical="top" wrapText="1"/>
    </xf>
    <xf numFmtId="49" fontId="11" fillId="6" borderId="16" xfId="15" applyNumberFormat="1" applyFont="1" applyFill="1" applyBorder="1" applyProtection="1">
      <alignment horizontal="center" vertical="top" shrinkToFit="1"/>
    </xf>
    <xf numFmtId="0" fontId="11" fillId="6" borderId="16" xfId="16" quotePrefix="1" applyNumberFormat="1" applyFont="1" applyFill="1" applyBorder="1" applyProtection="1">
      <alignment horizontal="left" vertical="top" wrapText="1"/>
    </xf>
    <xf numFmtId="49" fontId="11" fillId="0" borderId="16" xfId="15" applyFont="1" applyBorder="1">
      <alignment horizontal="center" vertical="top" shrinkToFit="1"/>
    </xf>
    <xf numFmtId="0" fontId="11" fillId="0" borderId="16" xfId="16" quotePrefix="1" applyFont="1" applyBorder="1">
      <alignment horizontal="left" vertical="top" wrapText="1"/>
    </xf>
    <xf numFmtId="4" fontId="1" fillId="0" borderId="1" xfId="38" applyBorder="1">
      <alignment horizontal="right" vertical="top" shrinkToFit="1"/>
    </xf>
    <xf numFmtId="4" fontId="5" fillId="0" borderId="1" xfId="39" applyBorder="1">
      <alignment horizontal="right" vertical="top" shrinkToFit="1"/>
    </xf>
    <xf numFmtId="164" fontId="0" fillId="0" borderId="0" xfId="0" applyNumberFormat="1" applyProtection="1">
      <protection locked="0"/>
    </xf>
    <xf numFmtId="0" fontId="11" fillId="0" borderId="16" xfId="41" quotePrefix="1" applyFont="1" applyBorder="1">
      <alignment horizontal="left" vertical="top" wrapText="1"/>
    </xf>
    <xf numFmtId="0" fontId="11" fillId="0" borderId="10" xfId="41" applyFont="1">
      <alignment horizontal="left" vertical="top" wrapText="1"/>
    </xf>
    <xf numFmtId="49" fontId="8" fillId="6" borderId="16" xfId="11" applyNumberFormat="1" applyFont="1" applyFill="1" applyBorder="1" applyProtection="1">
      <alignment horizontal="center" vertical="top" shrinkToFit="1"/>
    </xf>
    <xf numFmtId="0" fontId="8" fillId="6" borderId="16" xfId="12" quotePrefix="1" applyNumberFormat="1" applyFont="1" applyFill="1" applyBorder="1" applyProtection="1">
      <alignment horizontal="left" vertical="top" wrapText="1"/>
    </xf>
    <xf numFmtId="49" fontId="9" fillId="6" borderId="16" xfId="15" applyNumberFormat="1" applyFont="1" applyFill="1" applyBorder="1" applyProtection="1">
      <alignment horizontal="center" vertical="top" shrinkToFit="1"/>
    </xf>
    <xf numFmtId="0" fontId="9" fillId="6" borderId="16" xfId="16" quotePrefix="1" applyNumberFormat="1" applyFont="1" applyFill="1" applyBorder="1" applyProtection="1">
      <alignment horizontal="left" vertical="top" wrapText="1"/>
    </xf>
    <xf numFmtId="0" fontId="8" fillId="6" borderId="16" xfId="53" applyFont="1" applyFill="1" applyBorder="1">
      <alignment horizontal="left" vertical="top" wrapText="1"/>
    </xf>
    <xf numFmtId="0" fontId="9" fillId="6" borderId="16" xfId="53" applyFont="1" applyFill="1" applyBorder="1">
      <alignment horizontal="left" vertical="top" wrapText="1"/>
    </xf>
    <xf numFmtId="0" fontId="11" fillId="0" borderId="16" xfId="53" applyFont="1" applyBorder="1">
      <alignment horizontal="left" vertical="top" wrapText="1"/>
    </xf>
    <xf numFmtId="49" fontId="13" fillId="6" borderId="16" xfId="11" applyFont="1" applyFill="1" applyBorder="1">
      <alignment horizontal="center" vertical="top" shrinkToFit="1"/>
    </xf>
    <xf numFmtId="0" fontId="13" fillId="6" borderId="16" xfId="12" quotePrefix="1" applyFont="1" applyFill="1" applyBorder="1">
      <alignment horizontal="left" vertical="top" wrapText="1"/>
    </xf>
    <xf numFmtId="49" fontId="11" fillId="6" borderId="16" xfId="15" applyFont="1" applyFill="1" applyBorder="1">
      <alignment horizontal="center" vertical="top" shrinkToFit="1"/>
    </xf>
    <xf numFmtId="0" fontId="11" fillId="6" borderId="16" xfId="16" quotePrefix="1" applyFont="1" applyFill="1" applyBorder="1">
      <alignment horizontal="left" vertical="top" wrapText="1"/>
    </xf>
    <xf numFmtId="0" fontId="13" fillId="0" borderId="16" xfId="15" applyNumberFormat="1" applyFont="1" applyBorder="1" applyAlignment="1">
      <alignment horizontal="left" vertical="top" wrapText="1"/>
    </xf>
    <xf numFmtId="0" fontId="18" fillId="0" borderId="0" xfId="0" applyFont="1" applyProtection="1">
      <protection locked="0"/>
    </xf>
    <xf numFmtId="165" fontId="18" fillId="0" borderId="0" xfId="0" applyNumberFormat="1" applyFont="1" applyProtection="1">
      <protection locked="0"/>
    </xf>
    <xf numFmtId="164" fontId="13" fillId="6" borderId="16" xfId="10" applyNumberFormat="1" applyFont="1" applyFill="1" applyBorder="1" applyAlignment="1" applyProtection="1">
      <alignment horizontal="center" vertical="center" shrinkToFit="1"/>
    </xf>
    <xf numFmtId="164" fontId="13" fillId="6" borderId="16" xfId="14" applyNumberFormat="1" applyFont="1" applyFill="1" applyBorder="1" applyAlignment="1" applyProtection="1">
      <alignment horizontal="center" vertical="center" shrinkToFit="1"/>
    </xf>
    <xf numFmtId="164" fontId="11" fillId="6" borderId="16" xfId="18" applyNumberFormat="1" applyFont="1" applyFill="1" applyBorder="1" applyAlignment="1" applyProtection="1">
      <alignment horizontal="center" vertical="center" shrinkToFit="1"/>
    </xf>
    <xf numFmtId="164" fontId="11" fillId="6" borderId="16" xfId="39" applyNumberFormat="1" applyFont="1" applyFill="1" applyBorder="1" applyAlignment="1">
      <alignment horizontal="center" vertical="top" shrinkToFit="1"/>
    </xf>
    <xf numFmtId="164" fontId="13" fillId="6" borderId="16" xfId="13" applyNumberFormat="1" applyFont="1" applyFill="1" applyBorder="1" applyAlignment="1" applyProtection="1">
      <alignment horizontal="center" vertical="center" shrinkToFit="1"/>
    </xf>
    <xf numFmtId="164" fontId="13" fillId="6" borderId="16" xfId="18" applyNumberFormat="1" applyFont="1" applyFill="1" applyBorder="1" applyAlignment="1" applyProtection="1">
      <alignment horizontal="center" vertical="center" shrinkToFit="1"/>
    </xf>
    <xf numFmtId="164" fontId="11" fillId="6" borderId="16" xfId="17" applyNumberFormat="1" applyFont="1" applyFill="1" applyBorder="1" applyAlignment="1" applyProtection="1">
      <alignment horizontal="center" vertical="center" shrinkToFit="1"/>
    </xf>
    <xf numFmtId="164" fontId="11" fillId="6" borderId="16" xfId="38" applyNumberFormat="1" applyFont="1" applyFill="1" applyBorder="1" applyAlignment="1">
      <alignment horizontal="center" vertical="top" shrinkToFit="1"/>
    </xf>
    <xf numFmtId="164" fontId="13" fillId="6" borderId="16" xfId="9" applyNumberFormat="1" applyFont="1" applyFill="1" applyBorder="1" applyAlignment="1" applyProtection="1">
      <alignment horizontal="center" vertical="center" shrinkToFit="1"/>
    </xf>
    <xf numFmtId="49" fontId="13" fillId="6" borderId="16" xfId="15" applyFont="1" applyFill="1" applyBorder="1">
      <alignment horizontal="center" vertical="top" shrinkToFit="1"/>
    </xf>
    <xf numFmtId="165" fontId="9" fillId="6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9" fillId="6" borderId="0" xfId="0" applyFont="1" applyFill="1" applyProtection="1">
      <protection locked="0"/>
    </xf>
    <xf numFmtId="0" fontId="18" fillId="6" borderId="0" xfId="0" applyFont="1" applyFill="1" applyProtection="1">
      <protection locked="0"/>
    </xf>
    <xf numFmtId="165" fontId="18" fillId="6" borderId="0" xfId="0" applyNumberFormat="1" applyFont="1" applyFill="1" applyProtection="1">
      <protection locked="0"/>
    </xf>
    <xf numFmtId="49" fontId="11" fillId="6" borderId="16" xfId="40" applyFont="1" applyFill="1" applyBorder="1">
      <alignment horizontal="center" vertical="top" shrinkToFit="1"/>
    </xf>
    <xf numFmtId="0" fontId="11" fillId="6" borderId="16" xfId="41" applyFont="1" applyFill="1" applyBorder="1">
      <alignment horizontal="left" vertical="top" wrapText="1"/>
    </xf>
    <xf numFmtId="0" fontId="11" fillId="6" borderId="10" xfId="41" applyFont="1" applyFill="1">
      <alignment horizontal="left" vertical="top" wrapText="1"/>
    </xf>
    <xf numFmtId="0" fontId="11" fillId="6" borderId="16" xfId="15" applyNumberFormat="1" applyFont="1" applyFill="1" applyBorder="1" applyAlignment="1">
      <alignment horizontal="left" vertical="top" wrapText="1"/>
    </xf>
    <xf numFmtId="49" fontId="11" fillId="6" borderId="16" xfId="52" applyFont="1" applyFill="1" applyBorder="1">
      <alignment horizontal="center" vertical="top" shrinkToFit="1"/>
    </xf>
    <xf numFmtId="0" fontId="11" fillId="6" borderId="16" xfId="53" quotePrefix="1" applyFont="1" applyFill="1" applyBorder="1">
      <alignment horizontal="left" vertical="top" wrapText="1"/>
    </xf>
    <xf numFmtId="0" fontId="17" fillId="6" borderId="10" xfId="41" applyFont="1" applyFill="1">
      <alignment horizontal="left" vertical="top" wrapText="1"/>
    </xf>
    <xf numFmtId="49" fontId="11" fillId="6" borderId="17" xfId="15" applyFont="1" applyFill="1" applyBorder="1">
      <alignment horizontal="center" vertical="top" shrinkToFit="1"/>
    </xf>
    <xf numFmtId="0" fontId="11" fillId="6" borderId="18" xfId="16" applyFont="1" applyFill="1" applyBorder="1">
      <alignment horizontal="left" vertical="top" wrapText="1"/>
    </xf>
    <xf numFmtId="49" fontId="11" fillId="0" borderId="10" xfId="52" applyFont="1">
      <alignment horizontal="center" vertical="top" shrinkToFit="1"/>
    </xf>
    <xf numFmtId="0" fontId="13" fillId="6" borderId="16" xfId="12" applyFont="1" applyFill="1" applyBorder="1">
      <alignment horizontal="left" vertical="top" wrapText="1"/>
    </xf>
    <xf numFmtId="0" fontId="11" fillId="0" borderId="10" xfId="16" applyFont="1">
      <alignment horizontal="left" vertical="top" wrapText="1"/>
    </xf>
    <xf numFmtId="49" fontId="13" fillId="4" borderId="19" xfId="11" applyFont="1" applyBorder="1">
      <alignment horizontal="center" vertical="top" shrinkToFit="1"/>
    </xf>
    <xf numFmtId="0" fontId="11" fillId="0" borderId="16" xfId="16" applyFont="1" applyBorder="1">
      <alignment horizontal="left" vertical="top" wrapText="1"/>
    </xf>
    <xf numFmtId="164" fontId="13" fillId="0" borderId="16" xfId="9" applyNumberFormat="1" applyFont="1" applyFill="1" applyBorder="1" applyAlignment="1" applyProtection="1">
      <alignment horizontal="center" vertical="center" shrinkToFit="1"/>
    </xf>
    <xf numFmtId="164" fontId="13" fillId="0" borderId="16" xfId="13" applyNumberFormat="1" applyFont="1" applyFill="1" applyBorder="1" applyAlignment="1" applyProtection="1">
      <alignment horizontal="center" vertical="center" shrinkToFit="1"/>
    </xf>
    <xf numFmtId="164" fontId="11" fillId="0" borderId="16" xfId="17" applyNumberFormat="1" applyFont="1" applyFill="1" applyBorder="1" applyAlignment="1" applyProtection="1">
      <alignment horizontal="center" vertical="center" shrinkToFit="1"/>
    </xf>
    <xf numFmtId="165" fontId="9" fillId="0" borderId="16" xfId="0" applyNumberFormat="1" applyFont="1" applyFill="1" applyBorder="1" applyAlignment="1" applyProtection="1">
      <alignment horizontal="center" vertical="center"/>
      <protection locked="0"/>
    </xf>
    <xf numFmtId="164" fontId="11" fillId="0" borderId="16" xfId="18" applyNumberFormat="1" applyFont="1" applyFill="1" applyBorder="1" applyAlignment="1" applyProtection="1">
      <alignment horizontal="center" vertical="center" shrinkToFit="1"/>
    </xf>
    <xf numFmtId="164" fontId="13" fillId="0" borderId="16" xfId="14" applyNumberFormat="1" applyFont="1" applyFill="1" applyBorder="1" applyAlignment="1" applyProtection="1">
      <alignment horizontal="center" vertical="center" shrinkToFit="1"/>
    </xf>
    <xf numFmtId="164" fontId="11" fillId="0" borderId="17" xfId="17" applyNumberFormat="1" applyFont="1" applyFill="1" applyBorder="1" applyAlignment="1" applyProtection="1">
      <alignment horizontal="center" vertical="center" shrinkToFit="1"/>
    </xf>
    <xf numFmtId="164" fontId="13" fillId="0" borderId="16" xfId="18" applyNumberFormat="1" applyFont="1" applyFill="1" applyBorder="1" applyAlignment="1" applyProtection="1">
      <alignment horizontal="center" vertical="center" shrinkToFit="1"/>
    </xf>
    <xf numFmtId="164" fontId="11" fillId="0" borderId="16" xfId="13" applyNumberFormat="1" applyFont="1" applyFill="1" applyBorder="1" applyAlignment="1" applyProtection="1">
      <alignment horizontal="center" vertical="center" shrinkToFit="1"/>
    </xf>
    <xf numFmtId="164" fontId="13" fillId="0" borderId="16" xfId="4" quotePrefix="1" applyNumberFormat="1" applyFont="1" applyFill="1" applyBorder="1" applyAlignment="1" applyProtection="1">
      <alignment horizontal="center" vertical="center" wrapText="1"/>
    </xf>
    <xf numFmtId="164" fontId="13" fillId="0" borderId="16" xfId="10" applyNumberFormat="1" applyFont="1" applyFill="1" applyBorder="1" applyAlignment="1" applyProtection="1">
      <alignment horizontal="center" vertical="center" shrinkToFit="1"/>
    </xf>
    <xf numFmtId="164" fontId="8" fillId="6" borderId="16" xfId="10" applyFont="1" applyFill="1" applyBorder="1" applyAlignment="1">
      <alignment horizontal="center" vertical="center" shrinkToFit="1"/>
    </xf>
    <xf numFmtId="164" fontId="8" fillId="6" borderId="16" xfId="14" applyFont="1" applyFill="1" applyBorder="1" applyAlignment="1">
      <alignment horizontal="center" vertical="center" shrinkToFit="1"/>
    </xf>
    <xf numFmtId="164" fontId="9" fillId="6" borderId="16" xfId="18" applyFont="1" applyFill="1" applyBorder="1" applyAlignment="1">
      <alignment horizontal="center" vertical="center" shrinkToFit="1"/>
    </xf>
    <xf numFmtId="164" fontId="8" fillId="6" borderId="16" xfId="13" applyFont="1" applyFill="1" applyBorder="1" applyAlignment="1">
      <alignment horizontal="center" vertical="center" shrinkToFit="1"/>
    </xf>
    <xf numFmtId="164" fontId="9" fillId="6" borderId="17" xfId="18" applyFont="1" applyFill="1" applyBorder="1" applyAlignment="1">
      <alignment horizontal="center" vertical="center" shrinkToFit="1"/>
    </xf>
    <xf numFmtId="164" fontId="8" fillId="6" borderId="17" xfId="18" applyFont="1" applyFill="1" applyBorder="1" applyAlignment="1">
      <alignment horizontal="center" vertical="center" shrinkToFit="1"/>
    </xf>
    <xf numFmtId="164" fontId="8" fillId="6" borderId="16" xfId="18" applyFont="1" applyFill="1" applyBorder="1" applyAlignment="1">
      <alignment horizontal="center" vertical="center" shrinkToFit="1"/>
    </xf>
    <xf numFmtId="164" fontId="9" fillId="6" borderId="16" xfId="14" applyFont="1" applyFill="1" applyBorder="1" applyAlignment="1">
      <alignment horizontal="center" vertical="center" shrinkToFit="1"/>
    </xf>
    <xf numFmtId="164" fontId="8" fillId="6" borderId="16" xfId="39" applyNumberFormat="1" applyFont="1" applyFill="1" applyBorder="1" applyAlignment="1">
      <alignment horizontal="center" vertical="top" shrinkToFit="1"/>
    </xf>
    <xf numFmtId="165" fontId="8" fillId="6" borderId="16" xfId="0" applyNumberFormat="1" applyFont="1" applyFill="1" applyBorder="1" applyAlignment="1" applyProtection="1">
      <alignment horizontal="center" vertical="center"/>
      <protection locked="0"/>
    </xf>
    <xf numFmtId="0" fontId="13" fillId="6" borderId="16" xfId="4" applyNumberFormat="1" applyFont="1" applyFill="1" applyBorder="1" applyProtection="1">
      <alignment horizontal="left" vertical="top" wrapText="1"/>
    </xf>
    <xf numFmtId="0" fontId="13" fillId="6" borderId="16" xfId="8" applyNumberFormat="1" applyFont="1" applyFill="1" applyBorder="1" applyProtection="1">
      <alignment horizontal="left" vertical="top" wrapText="1"/>
    </xf>
    <xf numFmtId="0" fontId="13" fillId="6" borderId="16" xfId="12" applyNumberFormat="1" applyFont="1" applyFill="1" applyBorder="1" applyProtection="1">
      <alignment horizontal="left" vertical="top" wrapText="1"/>
    </xf>
    <xf numFmtId="0" fontId="11" fillId="6" borderId="16" xfId="16" applyNumberFormat="1" applyFont="1" applyFill="1" applyBorder="1" applyProtection="1">
      <alignment horizontal="left" vertical="top" wrapText="1"/>
    </xf>
    <xf numFmtId="49" fontId="11" fillId="6" borderId="16" xfId="40" applyNumberFormat="1" applyFont="1" applyFill="1" applyBorder="1" applyProtection="1">
      <alignment horizontal="center" vertical="top" shrinkToFit="1"/>
    </xf>
    <xf numFmtId="0" fontId="11" fillId="6" borderId="16" xfId="41" applyNumberFormat="1" applyFont="1" applyFill="1" applyBorder="1" applyProtection="1">
      <alignment horizontal="left" vertical="top" wrapText="1"/>
    </xf>
    <xf numFmtId="164" fontId="13" fillId="6" borderId="16" xfId="5" applyNumberFormat="1" applyFont="1" applyFill="1" applyBorder="1" applyAlignment="1" applyProtection="1">
      <alignment horizontal="center" vertical="center" wrapText="1" shrinkToFit="1"/>
    </xf>
    <xf numFmtId="0" fontId="13" fillId="6" borderId="16" xfId="19" applyNumberFormat="1" applyFont="1" applyFill="1" applyBorder="1" applyProtection="1"/>
    <xf numFmtId="0" fontId="13" fillId="6" borderId="16" xfId="20" applyNumberFormat="1" applyFont="1" applyFill="1" applyBorder="1" applyProtection="1"/>
    <xf numFmtId="164" fontId="13" fillId="6" borderId="16" xfId="20" applyNumberFormat="1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>
      <alignment vertical="center"/>
    </xf>
    <xf numFmtId="0" fontId="1" fillId="6" borderId="1" xfId="23" applyNumberFormat="1" applyFill="1" applyBorder="1" applyProtection="1"/>
    <xf numFmtId="0" fontId="0" fillId="6" borderId="1" xfId="0" applyFill="1" applyBorder="1" applyProtection="1">
      <protection locked="0"/>
    </xf>
    <xf numFmtId="49" fontId="4" fillId="0" borderId="9" xfId="15" applyNumberFormat="1" applyProtection="1">
      <alignment horizontal="center" vertical="top" shrinkToFit="1"/>
    </xf>
    <xf numFmtId="0" fontId="11" fillId="0" borderId="10" xfId="16" applyNumberFormat="1" applyFont="1" applyProtection="1">
      <alignment horizontal="left" vertical="top" wrapText="1"/>
    </xf>
    <xf numFmtId="49" fontId="11" fillId="0" borderId="9" xfId="15" applyNumberFormat="1" applyFont="1" applyProtection="1">
      <alignment horizontal="center" vertical="top" shrinkToFit="1"/>
    </xf>
    <xf numFmtId="49" fontId="8" fillId="6" borderId="16" xfId="51" applyNumberFormat="1" applyFont="1" applyFill="1" applyBorder="1" applyAlignment="1" applyProtection="1">
      <alignment horizontal="center" vertical="center" wrapText="1"/>
    </xf>
    <xf numFmtId="49" fontId="13" fillId="6" borderId="16" xfId="4" applyNumberFormat="1" applyFont="1" applyFill="1" applyBorder="1" applyAlignment="1" applyProtection="1">
      <alignment horizontal="center" vertical="top" shrinkToFit="1"/>
    </xf>
    <xf numFmtId="0" fontId="13" fillId="6" borderId="16" xfId="3" applyNumberFormat="1" applyFont="1" applyFill="1" applyBorder="1" applyAlignment="1" applyProtection="1">
      <alignment horizontal="left" vertical="top" wrapText="1"/>
    </xf>
    <xf numFmtId="49" fontId="11" fillId="6" borderId="16" xfId="8" applyNumberFormat="1" applyFont="1" applyFill="1" applyBorder="1" applyAlignment="1" applyProtection="1">
      <alignment horizontal="center" vertical="top" shrinkToFit="1"/>
    </xf>
    <xf numFmtId="0" fontId="11" fillId="6" borderId="16" xfId="7" applyNumberFormat="1" applyFont="1" applyFill="1" applyBorder="1" applyAlignment="1" applyProtection="1">
      <alignment horizontal="left" vertical="top" wrapText="1"/>
    </xf>
    <xf numFmtId="164" fontId="13" fillId="6" borderId="16" xfId="46" applyNumberFormat="1" applyFont="1" applyFill="1" applyBorder="1" applyAlignment="1" applyProtection="1">
      <alignment horizontal="center" vertical="center" shrinkToFit="1"/>
    </xf>
    <xf numFmtId="164" fontId="11" fillId="6" borderId="16" xfId="48" applyNumberFormat="1" applyFont="1" applyFill="1" applyBorder="1" applyAlignment="1" applyProtection="1">
      <alignment horizontal="center" vertical="center" shrinkToFit="1"/>
    </xf>
    <xf numFmtId="164" fontId="13" fillId="6" borderId="16" xfId="49" applyNumberFormat="1" applyFont="1" applyFill="1" applyBorder="1" applyAlignment="1" applyProtection="1">
      <alignment horizontal="center" vertical="center" shrinkToFit="1"/>
    </xf>
    <xf numFmtId="164" fontId="13" fillId="6" borderId="16" xfId="45" applyNumberFormat="1" applyFont="1" applyFill="1" applyBorder="1" applyAlignment="1" applyProtection="1">
      <alignment horizontal="center" vertical="center" shrinkToFit="1"/>
    </xf>
    <xf numFmtId="164" fontId="11" fillId="6" borderId="16" xfId="47" applyNumberFormat="1" applyFont="1" applyFill="1" applyBorder="1" applyAlignment="1" applyProtection="1">
      <alignment horizontal="center" vertical="center" shrinkToFit="1"/>
    </xf>
    <xf numFmtId="0" fontId="9" fillId="6" borderId="16" xfId="0" applyFont="1" applyFill="1" applyBorder="1" applyAlignment="1">
      <alignment horizontal="center" vertical="center"/>
    </xf>
    <xf numFmtId="164" fontId="13" fillId="6" borderId="16" xfId="50" applyNumberFormat="1" applyFont="1" applyFill="1" applyBorder="1" applyAlignment="1" applyProtection="1">
      <alignment horizontal="center" vertical="center" shrinkToFit="1"/>
    </xf>
    <xf numFmtId="49" fontId="11" fillId="6" borderId="16" xfId="7" applyNumberFormat="1" applyFont="1" applyFill="1" applyBorder="1" applyProtection="1">
      <alignment horizontal="center" vertical="top" shrinkToFit="1"/>
    </xf>
    <xf numFmtId="0" fontId="11" fillId="6" borderId="16" xfId="8" applyNumberFormat="1" applyFont="1" applyFill="1" applyBorder="1" applyProtection="1">
      <alignment horizontal="left" vertical="top" wrapText="1"/>
    </xf>
    <xf numFmtId="0" fontId="0" fillId="0" borderId="1" xfId="0" applyBorder="1"/>
    <xf numFmtId="0" fontId="8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19" fillId="6" borderId="16" xfId="0" applyNumberFormat="1" applyFont="1" applyFill="1" applyBorder="1" applyAlignment="1" applyProtection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left" wrapText="1"/>
    </xf>
    <xf numFmtId="166" fontId="9" fillId="0" borderId="16" xfId="0" applyNumberFormat="1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/>
    </xf>
    <xf numFmtId="165" fontId="20" fillId="0" borderId="16" xfId="0" applyNumberFormat="1" applyFont="1" applyBorder="1" applyAlignment="1" applyProtection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wrapText="1"/>
    </xf>
    <xf numFmtId="166" fontId="8" fillId="6" borderId="16" xfId="0" applyNumberFormat="1" applyFont="1" applyFill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 applyProtection="1">
      <alignment horizontal="center" vertical="center"/>
    </xf>
    <xf numFmtId="0" fontId="9" fillId="0" borderId="1" xfId="0" applyFont="1" applyBorder="1"/>
    <xf numFmtId="49" fontId="11" fillId="0" borderId="16" xfId="15" applyNumberFormat="1" applyFont="1" applyBorder="1" applyProtection="1">
      <alignment horizontal="center" vertical="top" shrinkToFit="1"/>
    </xf>
    <xf numFmtId="0" fontId="11" fillId="0" borderId="16" xfId="16" applyNumberFormat="1" applyFont="1" applyBorder="1" applyProtection="1">
      <alignment horizontal="left" vertical="top" wrapText="1"/>
    </xf>
    <xf numFmtId="0" fontId="1" fillId="6" borderId="1" xfId="24" applyNumberFormat="1" applyFill="1" applyProtection="1">
      <alignment horizontal="left" vertical="top" wrapText="1"/>
    </xf>
    <xf numFmtId="0" fontId="1" fillId="6" borderId="1" xfId="24" applyFill="1">
      <alignment horizontal="left" vertical="top" wrapText="1"/>
    </xf>
    <xf numFmtId="11" fontId="14" fillId="6" borderId="1" xfId="0" applyNumberFormat="1" applyFont="1" applyFill="1" applyBorder="1" applyAlignment="1" applyProtection="1">
      <alignment horizontal="center" vertical="center" wrapText="1"/>
    </xf>
    <xf numFmtId="0" fontId="16" fillId="6" borderId="1" xfId="1" applyNumberFormat="1" applyFont="1" applyFill="1" applyProtection="1">
      <alignment horizontal="right" vertical="top" wrapText="1"/>
    </xf>
    <xf numFmtId="0" fontId="16" fillId="6" borderId="1" xfId="1" applyFont="1" applyFill="1">
      <alignment horizontal="right" vertical="top" wrapText="1"/>
    </xf>
    <xf numFmtId="49" fontId="14" fillId="0" borderId="1" xfId="0" applyNumberFormat="1" applyFont="1" applyBorder="1" applyAlignment="1" applyProtection="1">
      <alignment horizontal="center" wrapText="1"/>
    </xf>
    <xf numFmtId="0" fontId="21" fillId="0" borderId="20" xfId="0" applyNumberFormat="1" applyFont="1" applyBorder="1" applyAlignment="1">
      <alignment horizontal="center"/>
    </xf>
    <xf numFmtId="0" fontId="21" fillId="0" borderId="21" xfId="0" applyNumberFormat="1" applyFont="1" applyBorder="1" applyAlignment="1">
      <alignment horizontal="center"/>
    </xf>
    <xf numFmtId="0" fontId="21" fillId="0" borderId="22" xfId="0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/>
    </xf>
  </cellXfs>
  <cellStyles count="54">
    <cellStyle name="br" xfId="27"/>
    <cellStyle name="col" xfId="26"/>
    <cellStyle name="ex58" xfId="30"/>
    <cellStyle name="ex59" xfId="31"/>
    <cellStyle name="ex60" xfId="3"/>
    <cellStyle name="ex61" xfId="4"/>
    <cellStyle name="ex62" xfId="32"/>
    <cellStyle name="ex63" xfId="33"/>
    <cellStyle name="ex64" xfId="7"/>
    <cellStyle name="ex65" xfId="8"/>
    <cellStyle name="ex66" xfId="34"/>
    <cellStyle name="ex67" xfId="35"/>
    <cellStyle name="ex68" xfId="11"/>
    <cellStyle name="ex69" xfId="12"/>
    <cellStyle name="ex70" xfId="36"/>
    <cellStyle name="ex71" xfId="37"/>
    <cellStyle name="ex72" xfId="15"/>
    <cellStyle name="ex73" xfId="16"/>
    <cellStyle name="ex74" xfId="38"/>
    <cellStyle name="ex75" xfId="39"/>
    <cellStyle name="ex76" xfId="40"/>
    <cellStyle name="ex77" xfId="41"/>
    <cellStyle name="ex78" xfId="42"/>
    <cellStyle name="ex79" xfId="43"/>
    <cellStyle name="ex81" xfId="52"/>
    <cellStyle name="ex82" xfId="53"/>
    <cellStyle name="ex87" xfId="44"/>
    <cellStyle name="st57" xfId="1"/>
    <cellStyle name="st68" xfId="49"/>
    <cellStyle name="st69" xfId="50"/>
    <cellStyle name="st70" xfId="45"/>
    <cellStyle name="st71" xfId="46"/>
    <cellStyle name="st72" xfId="47"/>
    <cellStyle name="st73" xfId="48"/>
    <cellStyle name="st80" xfId="21"/>
    <cellStyle name="st81" xfId="22"/>
    <cellStyle name="st82" xfId="5"/>
    <cellStyle name="st83" xfId="6"/>
    <cellStyle name="st84" xfId="9"/>
    <cellStyle name="st85" xfId="10"/>
    <cellStyle name="st86" xfId="13"/>
    <cellStyle name="st87" xfId="14"/>
    <cellStyle name="st88" xfId="17"/>
    <cellStyle name="st89" xfId="18"/>
    <cellStyle name="style0" xfId="28"/>
    <cellStyle name="td" xfId="29"/>
    <cellStyle name="tr" xfId="25"/>
    <cellStyle name="xl_bot_header" xfId="2"/>
    <cellStyle name="xl_footer" xfId="24"/>
    <cellStyle name="xl_total_bot" xfId="23"/>
    <cellStyle name="xl_total_center" xfId="20"/>
    <cellStyle name="xl_total_left" xfId="19"/>
    <cellStyle name="Обычный" xfId="0" builtinId="0"/>
    <cellStyle name="Обычный 2" xfId="5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7"/>
  <sheetViews>
    <sheetView showGridLines="0" view="pageBreakPreview" zoomScaleSheetLayoutView="100" workbookViewId="0">
      <selection activeCell="F3" sqref="F3"/>
    </sheetView>
  </sheetViews>
  <sheetFormatPr defaultColWidth="9.140625" defaultRowHeight="15"/>
  <cols>
    <col min="1" max="1" width="17.7109375" style="1" customWidth="1"/>
    <col min="2" max="2" width="30.7109375" style="1" customWidth="1"/>
    <col min="3" max="3" width="11.42578125" style="1" customWidth="1"/>
    <col min="4" max="4" width="10.140625" style="1" customWidth="1"/>
    <col min="5" max="5" width="11.42578125" style="1" customWidth="1"/>
    <col min="6" max="6" width="10.7109375" style="1" customWidth="1"/>
    <col min="7" max="7" width="12.42578125" style="1" customWidth="1"/>
    <col min="8" max="16384" width="9.140625" style="1"/>
  </cols>
  <sheetData>
    <row r="1" spans="1:10" ht="15.2" customHeight="1">
      <c r="A1" s="136" t="s">
        <v>248</v>
      </c>
      <c r="B1" s="136"/>
      <c r="C1" s="136"/>
      <c r="D1" s="136"/>
      <c r="E1" s="136"/>
      <c r="F1" s="136"/>
      <c r="G1" s="136"/>
      <c r="H1" s="47"/>
    </row>
    <row r="2" spans="1:10" ht="39.75" customHeight="1">
      <c r="A2" s="136"/>
      <c r="B2" s="136"/>
      <c r="C2" s="136"/>
      <c r="D2" s="136"/>
      <c r="E2" s="136"/>
      <c r="F2" s="136"/>
      <c r="G2" s="136"/>
      <c r="H2" s="47"/>
    </row>
    <row r="3" spans="1:10" ht="15.2" customHeight="1">
      <c r="A3" s="137"/>
      <c r="B3" s="138"/>
      <c r="C3" s="138"/>
      <c r="D3" s="138"/>
      <c r="E3" s="138"/>
      <c r="F3" s="48" t="s">
        <v>0</v>
      </c>
      <c r="G3" s="47"/>
      <c r="H3" s="47"/>
    </row>
    <row r="4" spans="1:10" ht="73.5">
      <c r="A4" s="3" t="s">
        <v>150</v>
      </c>
      <c r="B4" s="3" t="s">
        <v>151</v>
      </c>
      <c r="C4" s="3" t="s">
        <v>249</v>
      </c>
      <c r="D4" s="3" t="s">
        <v>222</v>
      </c>
      <c r="E4" s="3" t="s">
        <v>250</v>
      </c>
      <c r="F4" s="4" t="s">
        <v>251</v>
      </c>
      <c r="G4" s="4" t="s">
        <v>223</v>
      </c>
      <c r="H4" s="49"/>
    </row>
    <row r="5" spans="1:10" ht="33.6" customHeight="1">
      <c r="A5" s="7" t="s">
        <v>1</v>
      </c>
      <c r="B5" s="8" t="s">
        <v>2</v>
      </c>
      <c r="C5" s="74">
        <f>C6+C15+C21+C31+C39+C47+C52+C55+C65+C94</f>
        <v>311793.49999999994</v>
      </c>
      <c r="D5" s="74">
        <f>D6+D15+D21+D31+D39+D47+D52+D55+D65+D94</f>
        <v>497547</v>
      </c>
      <c r="E5" s="74">
        <f>E6+E15+E21+E31+E39+E47+E52+E55+E65+E94+E36</f>
        <v>393900.00000000006</v>
      </c>
      <c r="F5" s="85">
        <f>E5/D5*100</f>
        <v>79.168400171240123</v>
      </c>
      <c r="G5" s="85">
        <f>E5*100/C5-100</f>
        <v>26.333615036875415</v>
      </c>
      <c r="H5" s="49"/>
    </row>
    <row r="6" spans="1:10">
      <c r="A6" s="9" t="s">
        <v>3</v>
      </c>
      <c r="B6" s="10" t="s">
        <v>4</v>
      </c>
      <c r="C6" s="76">
        <f>C7</f>
        <v>212463.50000000003</v>
      </c>
      <c r="D6" s="75">
        <f t="shared" ref="D6" si="0">D7</f>
        <v>368024.3</v>
      </c>
      <c r="E6" s="75">
        <f>E7</f>
        <v>276755.30000000005</v>
      </c>
      <c r="F6" s="85">
        <f t="shared" ref="F6:F78" si="1">E6/D6*100</f>
        <v>75.200278894627345</v>
      </c>
      <c r="G6" s="85">
        <f t="shared" ref="G6:G69" si="2">E6*100/C6-100</f>
        <v>30.260162333765578</v>
      </c>
      <c r="H6" s="49"/>
      <c r="J6" s="19"/>
    </row>
    <row r="7" spans="1:10">
      <c r="A7" s="11" t="s">
        <v>5</v>
      </c>
      <c r="B7" s="12" t="s">
        <v>6</v>
      </c>
      <c r="C7" s="77">
        <f>C8+C9+C10+C11+C12</f>
        <v>212463.50000000003</v>
      </c>
      <c r="D7" s="70">
        <f>D8+D9+D10+D11+D12+D13+D14</f>
        <v>368024.3</v>
      </c>
      <c r="E7" s="70">
        <f>E8+E9+E10+E11+E12+E13+E14</f>
        <v>276755.30000000005</v>
      </c>
      <c r="F7" s="85">
        <f t="shared" si="1"/>
        <v>75.200278894627345</v>
      </c>
      <c r="G7" s="85">
        <f t="shared" si="2"/>
        <v>30.260162333765578</v>
      </c>
      <c r="H7" s="50"/>
    </row>
    <row r="8" spans="1:10" ht="90">
      <c r="A8" s="13" t="s">
        <v>7</v>
      </c>
      <c r="B8" s="14" t="s">
        <v>8</v>
      </c>
      <c r="C8" s="78">
        <v>200538.8</v>
      </c>
      <c r="D8" s="42">
        <v>335472.3</v>
      </c>
      <c r="E8" s="38">
        <v>246211.20000000001</v>
      </c>
      <c r="F8" s="46">
        <f t="shared" si="1"/>
        <v>73.392408255465512</v>
      </c>
      <c r="G8" s="46">
        <f t="shared" si="2"/>
        <v>22.774844568731837</v>
      </c>
      <c r="H8" s="49"/>
    </row>
    <row r="9" spans="1:10" ht="123.75">
      <c r="A9" s="13" t="s">
        <v>9</v>
      </c>
      <c r="B9" s="14" t="s">
        <v>10</v>
      </c>
      <c r="C9" s="78">
        <v>1850.2</v>
      </c>
      <c r="D9" s="42">
        <v>2255</v>
      </c>
      <c r="E9" s="38">
        <v>1343</v>
      </c>
      <c r="F9" s="46">
        <f t="shared" si="1"/>
        <v>59.556541019955652</v>
      </c>
      <c r="G9" s="46">
        <f t="shared" si="2"/>
        <v>-27.413252621338231</v>
      </c>
      <c r="H9" s="49"/>
    </row>
    <row r="10" spans="1:10" ht="56.25">
      <c r="A10" s="13" t="s">
        <v>11</v>
      </c>
      <c r="B10" s="14" t="s">
        <v>12</v>
      </c>
      <c r="C10" s="78">
        <v>5340.7</v>
      </c>
      <c r="D10" s="42">
        <v>19442</v>
      </c>
      <c r="E10" s="38">
        <v>19133.7</v>
      </c>
      <c r="F10" s="46">
        <f t="shared" si="1"/>
        <v>98.414257792408193</v>
      </c>
      <c r="G10" s="46">
        <f t="shared" si="2"/>
        <v>258.26202557717153</v>
      </c>
      <c r="H10" s="49"/>
    </row>
    <row r="11" spans="1:10" ht="101.25">
      <c r="A11" s="13" t="s">
        <v>13</v>
      </c>
      <c r="B11" s="14" t="s">
        <v>14</v>
      </c>
      <c r="C11" s="78">
        <v>41.2</v>
      </c>
      <c r="D11" s="42">
        <v>55</v>
      </c>
      <c r="E11" s="38">
        <v>55</v>
      </c>
      <c r="F11" s="46">
        <f t="shared" si="1"/>
        <v>100</v>
      </c>
      <c r="G11" s="46">
        <f t="shared" si="2"/>
        <v>33.495145631067942</v>
      </c>
      <c r="H11" s="49"/>
    </row>
    <row r="12" spans="1:10" ht="101.25">
      <c r="A12" s="13" t="s">
        <v>15</v>
      </c>
      <c r="B12" s="14" t="s">
        <v>16</v>
      </c>
      <c r="C12" s="78">
        <v>4692.6000000000004</v>
      </c>
      <c r="D12" s="42">
        <v>600</v>
      </c>
      <c r="E12" s="38">
        <v>-74.8</v>
      </c>
      <c r="F12" s="46">
        <f t="shared" si="1"/>
        <v>-12.466666666666667</v>
      </c>
      <c r="G12" s="46">
        <f t="shared" si="2"/>
        <v>-101.59399906235349</v>
      </c>
      <c r="H12" s="49"/>
    </row>
    <row r="13" spans="1:10" ht="56.25">
      <c r="A13" s="51" t="s">
        <v>224</v>
      </c>
      <c r="B13" s="52" t="s">
        <v>225</v>
      </c>
      <c r="C13" s="76"/>
      <c r="D13" s="42">
        <v>1200</v>
      </c>
      <c r="E13" s="38">
        <v>1188</v>
      </c>
      <c r="F13" s="46">
        <f t="shared" si="1"/>
        <v>99</v>
      </c>
      <c r="G13" s="46"/>
      <c r="H13" s="49"/>
    </row>
    <row r="14" spans="1:10" ht="56.25">
      <c r="A14" s="51" t="s">
        <v>243</v>
      </c>
      <c r="B14" s="53" t="s">
        <v>244</v>
      </c>
      <c r="C14" s="77"/>
      <c r="D14" s="42">
        <v>9000</v>
      </c>
      <c r="E14" s="38">
        <v>8899.2000000000007</v>
      </c>
      <c r="F14" s="46">
        <f t="shared" ref="F14" si="3">E14/D14*100</f>
        <v>98.88000000000001</v>
      </c>
      <c r="G14" s="46"/>
      <c r="H14" s="49"/>
    </row>
    <row r="15" spans="1:10" ht="42">
      <c r="A15" s="9" t="s">
        <v>17</v>
      </c>
      <c r="B15" s="10" t="s">
        <v>18</v>
      </c>
      <c r="C15" s="36">
        <f>C16</f>
        <v>19625.399999999998</v>
      </c>
      <c r="D15" s="36">
        <f>D16</f>
        <v>25388.199999999997</v>
      </c>
      <c r="E15" s="36">
        <f>E16</f>
        <v>19111</v>
      </c>
      <c r="F15" s="85">
        <f t="shared" si="1"/>
        <v>75.275127815284264</v>
      </c>
      <c r="G15" s="85">
        <f t="shared" si="2"/>
        <v>-2.6210930732621875</v>
      </c>
      <c r="H15" s="50"/>
    </row>
    <row r="16" spans="1:10" ht="31.5">
      <c r="A16" s="11" t="s">
        <v>19</v>
      </c>
      <c r="B16" s="12" t="s">
        <v>20</v>
      </c>
      <c r="C16" s="37">
        <f>C17+C18+C19+C20</f>
        <v>19625.399999999998</v>
      </c>
      <c r="D16" s="37">
        <f>D17+D18+D19+D20</f>
        <v>25388.199999999997</v>
      </c>
      <c r="E16" s="37">
        <f>E17+E18+E19+E20</f>
        <v>19111</v>
      </c>
      <c r="F16" s="85">
        <f t="shared" si="1"/>
        <v>75.275127815284264</v>
      </c>
      <c r="G16" s="85">
        <f t="shared" si="2"/>
        <v>-2.6210930732621875</v>
      </c>
      <c r="H16" s="49"/>
    </row>
    <row r="17" spans="1:10" ht="135">
      <c r="A17" s="31" t="s">
        <v>158</v>
      </c>
      <c r="B17" s="32" t="s">
        <v>159</v>
      </c>
      <c r="C17" s="78">
        <v>9595.7999999999993</v>
      </c>
      <c r="D17" s="42">
        <v>12729.9</v>
      </c>
      <c r="E17" s="38">
        <v>9789.4</v>
      </c>
      <c r="F17" s="46">
        <f t="shared" si="1"/>
        <v>76.900839755221966</v>
      </c>
      <c r="G17" s="46">
        <f t="shared" si="2"/>
        <v>2.0175493445049</v>
      </c>
      <c r="H17" s="49"/>
    </row>
    <row r="18" spans="1:10" ht="157.5">
      <c r="A18" s="31" t="s">
        <v>160</v>
      </c>
      <c r="B18" s="32" t="s">
        <v>161</v>
      </c>
      <c r="C18" s="42">
        <v>54.3</v>
      </c>
      <c r="D18" s="42">
        <v>70</v>
      </c>
      <c r="E18" s="38">
        <v>52.7</v>
      </c>
      <c r="F18" s="46">
        <f t="shared" si="1"/>
        <v>75.285714285714292</v>
      </c>
      <c r="G18" s="46">
        <f t="shared" si="2"/>
        <v>-2.9465930018416202</v>
      </c>
      <c r="H18" s="49"/>
    </row>
    <row r="19" spans="1:10" ht="135">
      <c r="A19" s="31" t="s">
        <v>162</v>
      </c>
      <c r="B19" s="32" t="s">
        <v>163</v>
      </c>
      <c r="C19" s="78">
        <v>11046.5</v>
      </c>
      <c r="D19" s="42">
        <v>14106.3</v>
      </c>
      <c r="E19" s="38">
        <v>10417.5</v>
      </c>
      <c r="F19" s="46">
        <f t="shared" si="1"/>
        <v>73.849981922970585</v>
      </c>
      <c r="G19" s="46">
        <f t="shared" si="2"/>
        <v>-5.6941112569592178</v>
      </c>
      <c r="H19" s="49"/>
    </row>
    <row r="20" spans="1:10" ht="135">
      <c r="A20" s="31" t="s">
        <v>164</v>
      </c>
      <c r="B20" s="32" t="s">
        <v>165</v>
      </c>
      <c r="C20" s="78">
        <v>-1071.2</v>
      </c>
      <c r="D20" s="42">
        <v>-1518</v>
      </c>
      <c r="E20" s="38">
        <v>-1148.5999999999999</v>
      </c>
      <c r="F20" s="46">
        <f t="shared" si="1"/>
        <v>75.665349143610001</v>
      </c>
      <c r="G20" s="46">
        <f t="shared" si="2"/>
        <v>7.2255414488424066</v>
      </c>
      <c r="H20" s="49"/>
    </row>
    <row r="21" spans="1:10" ht="21">
      <c r="A21" s="9" t="s">
        <v>21</v>
      </c>
      <c r="B21" s="10" t="s">
        <v>22</v>
      </c>
      <c r="C21" s="36">
        <f>C22+C25+C27+C29</f>
        <v>48051.799999999996</v>
      </c>
      <c r="D21" s="36">
        <f>D22+D25+D27+D29</f>
        <v>69425</v>
      </c>
      <c r="E21" s="36">
        <f>E22+E25+E27+E29</f>
        <v>67834.900000000009</v>
      </c>
      <c r="F21" s="85">
        <f t="shared" si="1"/>
        <v>97.709614692113803</v>
      </c>
      <c r="G21" s="85">
        <f t="shared" si="2"/>
        <v>41.170361984358578</v>
      </c>
      <c r="H21" s="50"/>
    </row>
    <row r="22" spans="1:10" ht="31.5">
      <c r="A22" s="11" t="s">
        <v>23</v>
      </c>
      <c r="B22" s="12" t="s">
        <v>24</v>
      </c>
      <c r="C22" s="84">
        <f>C24+C23</f>
        <v>23347.3</v>
      </c>
      <c r="D22" s="37">
        <f>D23+D24</f>
        <v>58257</v>
      </c>
      <c r="E22" s="37">
        <f>E23+E24</f>
        <v>56752</v>
      </c>
      <c r="F22" s="85">
        <f t="shared" si="1"/>
        <v>97.416619462038895</v>
      </c>
      <c r="G22" s="85">
        <f t="shared" si="2"/>
        <v>143.07735798143682</v>
      </c>
      <c r="H22" s="49"/>
      <c r="I22" s="2"/>
      <c r="J22" s="2"/>
    </row>
    <row r="23" spans="1:10" ht="33.75">
      <c r="A23" s="5" t="s">
        <v>166</v>
      </c>
      <c r="B23" s="6" t="s">
        <v>25</v>
      </c>
      <c r="C23" s="78">
        <v>11595.4</v>
      </c>
      <c r="D23" s="43">
        <v>32834</v>
      </c>
      <c r="E23" s="39">
        <v>33024.9</v>
      </c>
      <c r="F23" s="46">
        <f t="shared" si="1"/>
        <v>100.58140951452764</v>
      </c>
      <c r="G23" s="46">
        <f t="shared" si="2"/>
        <v>184.8103558307605</v>
      </c>
      <c r="H23" s="49"/>
      <c r="I23" s="17"/>
      <c r="J23" s="18"/>
    </row>
    <row r="24" spans="1:10" ht="78.75">
      <c r="A24" s="5" t="s">
        <v>186</v>
      </c>
      <c r="B24" s="6" t="s">
        <v>185</v>
      </c>
      <c r="C24" s="78">
        <v>11751.9</v>
      </c>
      <c r="D24" s="42">
        <v>25423</v>
      </c>
      <c r="E24" s="38">
        <v>23727.1</v>
      </c>
      <c r="F24" s="46">
        <f t="shared" si="1"/>
        <v>93.329268772371464</v>
      </c>
      <c r="G24" s="46">
        <f t="shared" si="2"/>
        <v>101.90011827874642</v>
      </c>
      <c r="H24" s="49"/>
    </row>
    <row r="25" spans="1:10" ht="21">
      <c r="A25" s="11" t="s">
        <v>26</v>
      </c>
      <c r="B25" s="12" t="s">
        <v>27</v>
      </c>
      <c r="C25" s="77">
        <f>C26</f>
        <v>0.1</v>
      </c>
      <c r="D25" s="37"/>
      <c r="E25" s="37">
        <f>E26</f>
        <v>-10.6</v>
      </c>
      <c r="F25" s="46"/>
      <c r="G25" s="46">
        <f t="shared" si="2"/>
        <v>-10700</v>
      </c>
      <c r="H25" s="49"/>
    </row>
    <row r="26" spans="1:10" ht="22.5">
      <c r="A26" s="13" t="s">
        <v>28</v>
      </c>
      <c r="B26" s="14" t="s">
        <v>27</v>
      </c>
      <c r="C26" s="78">
        <v>0.1</v>
      </c>
      <c r="D26" s="42"/>
      <c r="E26" s="38">
        <v>-10.6</v>
      </c>
      <c r="F26" s="46"/>
      <c r="G26" s="46"/>
      <c r="H26" s="49"/>
    </row>
    <row r="27" spans="1:10">
      <c r="A27" s="22" t="s">
        <v>29</v>
      </c>
      <c r="B27" s="23" t="s">
        <v>30</v>
      </c>
      <c r="C27" s="37">
        <f>C28</f>
        <v>23455.5</v>
      </c>
      <c r="D27" s="37">
        <f>D28</f>
        <v>10119</v>
      </c>
      <c r="E27" s="37">
        <f>E28</f>
        <v>10172.200000000001</v>
      </c>
      <c r="F27" s="85">
        <f t="shared" si="1"/>
        <v>100.52574365055835</v>
      </c>
      <c r="G27" s="85">
        <f t="shared" si="2"/>
        <v>-56.631920018758919</v>
      </c>
      <c r="H27" s="49"/>
    </row>
    <row r="28" spans="1:10">
      <c r="A28" s="24" t="s">
        <v>31</v>
      </c>
      <c r="B28" s="25" t="s">
        <v>30</v>
      </c>
      <c r="C28" s="78">
        <v>23455.5</v>
      </c>
      <c r="D28" s="42">
        <v>10119</v>
      </c>
      <c r="E28" s="38">
        <v>10172.200000000001</v>
      </c>
      <c r="F28" s="46">
        <f t="shared" si="1"/>
        <v>100.52574365055835</v>
      </c>
      <c r="G28" s="46">
        <f t="shared" si="2"/>
        <v>-56.631920018758919</v>
      </c>
      <c r="H28" s="49"/>
    </row>
    <row r="29" spans="1:10" ht="31.5">
      <c r="A29" s="11" t="s">
        <v>32</v>
      </c>
      <c r="B29" s="12" t="s">
        <v>33</v>
      </c>
      <c r="C29" s="37">
        <f>C30</f>
        <v>1248.9000000000001</v>
      </c>
      <c r="D29" s="37">
        <f>D30</f>
        <v>1049</v>
      </c>
      <c r="E29" s="37">
        <f>E30</f>
        <v>921.3</v>
      </c>
      <c r="F29" s="85">
        <f t="shared" si="1"/>
        <v>87.826501429933273</v>
      </c>
      <c r="G29" s="85">
        <f t="shared" si="2"/>
        <v>-26.231083353350954</v>
      </c>
      <c r="H29" s="49"/>
    </row>
    <row r="30" spans="1:10" ht="45">
      <c r="A30" s="13" t="s">
        <v>34</v>
      </c>
      <c r="B30" s="14" t="s">
        <v>35</v>
      </c>
      <c r="C30" s="83">
        <v>1248.9000000000001</v>
      </c>
      <c r="D30" s="42">
        <v>1049</v>
      </c>
      <c r="E30" s="38">
        <v>921.3</v>
      </c>
      <c r="F30" s="46">
        <f t="shared" si="1"/>
        <v>87.826501429933273</v>
      </c>
      <c r="G30" s="46">
        <f t="shared" si="2"/>
        <v>-26.231083353350954</v>
      </c>
      <c r="H30" s="49"/>
    </row>
    <row r="31" spans="1:10">
      <c r="A31" s="9" t="s">
        <v>36</v>
      </c>
      <c r="B31" s="10" t="s">
        <v>37</v>
      </c>
      <c r="C31" s="76">
        <f t="shared" ref="C31" si="4">C32</f>
        <v>3070.6</v>
      </c>
      <c r="D31" s="36">
        <f t="shared" ref="D31" si="5">D32</f>
        <v>4273</v>
      </c>
      <c r="E31" s="36">
        <f>E32+E34</f>
        <v>2740.3</v>
      </c>
      <c r="F31" s="85">
        <f t="shared" si="1"/>
        <v>64.130587409314302</v>
      </c>
      <c r="G31" s="85">
        <f t="shared" si="2"/>
        <v>-10.756855337719003</v>
      </c>
      <c r="H31" s="50"/>
    </row>
    <row r="32" spans="1:10" ht="31.5">
      <c r="A32" s="11" t="s">
        <v>38</v>
      </c>
      <c r="B32" s="12" t="s">
        <v>39</v>
      </c>
      <c r="C32" s="77">
        <f>C33+C35</f>
        <v>3070.6</v>
      </c>
      <c r="D32" s="37">
        <f t="shared" ref="D32" si="6">D33</f>
        <v>4273</v>
      </c>
      <c r="E32" s="37">
        <f>E33</f>
        <v>2735.3</v>
      </c>
      <c r="F32" s="85">
        <f t="shared" si="1"/>
        <v>64.01357360168501</v>
      </c>
      <c r="G32" s="85">
        <f t="shared" si="2"/>
        <v>-10.919689962873704</v>
      </c>
      <c r="H32" s="49"/>
    </row>
    <row r="33" spans="1:8" ht="56.25">
      <c r="A33" s="13" t="s">
        <v>40</v>
      </c>
      <c r="B33" s="14" t="s">
        <v>41</v>
      </c>
      <c r="C33" s="78">
        <v>3070.6</v>
      </c>
      <c r="D33" s="42">
        <v>4273</v>
      </c>
      <c r="E33" s="38">
        <v>2735.3</v>
      </c>
      <c r="F33" s="46">
        <f t="shared" si="1"/>
        <v>64.01357360168501</v>
      </c>
      <c r="G33" s="46">
        <f t="shared" si="2"/>
        <v>-10.919689962873704</v>
      </c>
      <c r="H33" s="49"/>
    </row>
    <row r="34" spans="1:8" ht="45">
      <c r="A34" s="45" t="s">
        <v>246</v>
      </c>
      <c r="B34" s="54" t="s">
        <v>247</v>
      </c>
      <c r="D34" s="42"/>
      <c r="E34" s="41">
        <f>E35</f>
        <v>5</v>
      </c>
      <c r="F34" s="46"/>
      <c r="G34" s="46"/>
      <c r="H34" s="49"/>
    </row>
    <row r="35" spans="1:8" ht="33.75">
      <c r="A35" s="13" t="s">
        <v>242</v>
      </c>
      <c r="B35" s="52" t="s">
        <v>245</v>
      </c>
      <c r="C35" s="78"/>
      <c r="D35" s="42"/>
      <c r="E35" s="38">
        <v>5</v>
      </c>
      <c r="F35" s="46"/>
      <c r="G35" s="46"/>
      <c r="H35" s="49"/>
    </row>
    <row r="36" spans="1:8" ht="52.5">
      <c r="A36" s="9" t="s">
        <v>226</v>
      </c>
      <c r="B36" s="26" t="s">
        <v>227</v>
      </c>
      <c r="C36" s="76"/>
      <c r="D36" s="42"/>
      <c r="E36" s="41">
        <f>E37+E38</f>
        <v>-2.3000000000000003</v>
      </c>
      <c r="F36" s="46"/>
      <c r="G36" s="46"/>
      <c r="H36" s="49"/>
    </row>
    <row r="37" spans="1:8" ht="67.5">
      <c r="A37" s="5" t="s">
        <v>228</v>
      </c>
      <c r="B37" s="27" t="s">
        <v>229</v>
      </c>
      <c r="C37" s="77"/>
      <c r="D37" s="42"/>
      <c r="E37" s="38">
        <v>-2.6</v>
      </c>
      <c r="F37" s="46"/>
      <c r="G37" s="46"/>
      <c r="H37" s="49"/>
    </row>
    <row r="38" spans="1:8" ht="33.75">
      <c r="A38" s="60" t="s">
        <v>252</v>
      </c>
      <c r="B38" s="28" t="s">
        <v>253</v>
      </c>
      <c r="C38" s="78"/>
      <c r="D38" s="42"/>
      <c r="E38" s="38">
        <v>0.3</v>
      </c>
      <c r="F38" s="46"/>
      <c r="G38" s="46"/>
      <c r="H38" s="49"/>
    </row>
    <row r="39" spans="1:8" ht="52.5">
      <c r="A39" s="9" t="s">
        <v>42</v>
      </c>
      <c r="B39" s="10" t="s">
        <v>43</v>
      </c>
      <c r="C39" s="36">
        <f>C40+C45</f>
        <v>20835.3</v>
      </c>
      <c r="D39" s="36">
        <f>D40+D45</f>
        <v>14425</v>
      </c>
      <c r="E39" s="36">
        <f>E40+E45</f>
        <v>9628.2000000000007</v>
      </c>
      <c r="F39" s="85">
        <f t="shared" si="1"/>
        <v>66.746620450606585</v>
      </c>
      <c r="G39" s="85">
        <f t="shared" si="2"/>
        <v>-53.789002318181154</v>
      </c>
      <c r="H39" s="50"/>
    </row>
    <row r="40" spans="1:8" ht="105">
      <c r="A40" s="11" t="s">
        <v>44</v>
      </c>
      <c r="B40" s="12" t="s">
        <v>45</v>
      </c>
      <c r="C40" s="37">
        <f>C41+C42+C43+C44</f>
        <v>20679.599999999999</v>
      </c>
      <c r="D40" s="37">
        <f>D41+D42+D43+D44</f>
        <v>14185</v>
      </c>
      <c r="E40" s="37">
        <f>E41+E42+E43+E44</f>
        <v>9359.1</v>
      </c>
      <c r="F40" s="85">
        <f t="shared" si="1"/>
        <v>65.978850898836811</v>
      </c>
      <c r="G40" s="85">
        <f t="shared" si="2"/>
        <v>-54.742354784425224</v>
      </c>
      <c r="H40" s="49"/>
    </row>
    <row r="41" spans="1:8" ht="112.5">
      <c r="A41" s="31" t="s">
        <v>183</v>
      </c>
      <c r="B41" s="32" t="s">
        <v>184</v>
      </c>
      <c r="C41" s="78">
        <v>11859.7</v>
      </c>
      <c r="D41" s="42">
        <v>8000</v>
      </c>
      <c r="E41" s="38">
        <v>7243</v>
      </c>
      <c r="F41" s="46">
        <f t="shared" si="1"/>
        <v>90.537500000000009</v>
      </c>
      <c r="G41" s="46">
        <f t="shared" si="2"/>
        <v>-38.927628860763768</v>
      </c>
      <c r="H41" s="49"/>
    </row>
    <row r="42" spans="1:8" ht="78.75">
      <c r="A42" s="31" t="s">
        <v>181</v>
      </c>
      <c r="B42" s="32" t="s">
        <v>182</v>
      </c>
      <c r="C42" s="83">
        <v>31.2</v>
      </c>
      <c r="D42" s="42">
        <v>35</v>
      </c>
      <c r="E42" s="38">
        <v>65.599999999999994</v>
      </c>
      <c r="F42" s="46">
        <f t="shared" si="1"/>
        <v>187.42857142857142</v>
      </c>
      <c r="G42" s="46">
        <f t="shared" si="2"/>
        <v>110.25641025641022</v>
      </c>
      <c r="H42" s="49"/>
    </row>
    <row r="43" spans="1:8" ht="67.5">
      <c r="A43" s="31" t="s">
        <v>179</v>
      </c>
      <c r="B43" s="32" t="s">
        <v>180</v>
      </c>
      <c r="C43" s="78">
        <v>177.8</v>
      </c>
      <c r="D43" s="42">
        <v>150</v>
      </c>
      <c r="E43" s="38">
        <v>133.4</v>
      </c>
      <c r="F43" s="46">
        <f t="shared" si="1"/>
        <v>88.933333333333337</v>
      </c>
      <c r="G43" s="46">
        <f t="shared" si="2"/>
        <v>-24.971878515185608</v>
      </c>
      <c r="H43" s="49"/>
    </row>
    <row r="44" spans="1:8" ht="45">
      <c r="A44" s="31" t="s">
        <v>177</v>
      </c>
      <c r="B44" s="32" t="s">
        <v>178</v>
      </c>
      <c r="C44" s="38">
        <v>8610.9</v>
      </c>
      <c r="D44" s="42">
        <v>6000</v>
      </c>
      <c r="E44" s="38">
        <v>1917.1</v>
      </c>
      <c r="F44" s="46">
        <f t="shared" si="1"/>
        <v>31.951666666666668</v>
      </c>
      <c r="G44" s="46">
        <f t="shared" si="2"/>
        <v>-77.736357407471928</v>
      </c>
      <c r="H44" s="49"/>
    </row>
    <row r="45" spans="1:8" ht="94.5">
      <c r="A45" s="11" t="s">
        <v>46</v>
      </c>
      <c r="B45" s="12" t="s">
        <v>47</v>
      </c>
      <c r="C45" s="37">
        <f>C46</f>
        <v>155.69999999999999</v>
      </c>
      <c r="D45" s="40">
        <f>D46</f>
        <v>240</v>
      </c>
      <c r="E45" s="37">
        <f>E46</f>
        <v>269.10000000000002</v>
      </c>
      <c r="F45" s="85">
        <f t="shared" si="1"/>
        <v>112.12500000000001</v>
      </c>
      <c r="G45" s="85">
        <f t="shared" si="2"/>
        <v>72.832369942196578</v>
      </c>
      <c r="H45" s="49"/>
    </row>
    <row r="46" spans="1:8" ht="90">
      <c r="A46" s="31" t="s">
        <v>175</v>
      </c>
      <c r="B46" s="32" t="s">
        <v>176</v>
      </c>
      <c r="C46" s="38">
        <v>155.69999999999999</v>
      </c>
      <c r="D46" s="42">
        <v>240</v>
      </c>
      <c r="E46" s="38">
        <v>269.10000000000002</v>
      </c>
      <c r="F46" s="46">
        <f t="shared" si="1"/>
        <v>112.12500000000001</v>
      </c>
      <c r="G46" s="46">
        <f t="shared" si="2"/>
        <v>72.832369942196578</v>
      </c>
      <c r="H46" s="49"/>
    </row>
    <row r="47" spans="1:8" ht="21">
      <c r="A47" s="9" t="s">
        <v>48</v>
      </c>
      <c r="B47" s="10" t="s">
        <v>49</v>
      </c>
      <c r="C47" s="76">
        <f>C48</f>
        <v>342.99999999999994</v>
      </c>
      <c r="D47" s="36">
        <f>D48</f>
        <v>563.6</v>
      </c>
      <c r="E47" s="36">
        <f>E48</f>
        <v>498.79999999999995</v>
      </c>
      <c r="F47" s="85">
        <f t="shared" si="1"/>
        <v>88.502484031227809</v>
      </c>
      <c r="G47" s="85">
        <f t="shared" si="2"/>
        <v>45.422740524781346</v>
      </c>
      <c r="H47" s="50"/>
    </row>
    <row r="48" spans="1:8" ht="21">
      <c r="A48" s="11" t="s">
        <v>50</v>
      </c>
      <c r="B48" s="12" t="s">
        <v>51</v>
      </c>
      <c r="C48" s="37">
        <f>C49+C50+C51</f>
        <v>342.99999999999994</v>
      </c>
      <c r="D48" s="37">
        <f>D49+D50+D51</f>
        <v>563.6</v>
      </c>
      <c r="E48" s="37">
        <f>E49+E50+E51</f>
        <v>498.79999999999995</v>
      </c>
      <c r="F48" s="85">
        <f t="shared" si="1"/>
        <v>88.502484031227809</v>
      </c>
      <c r="G48" s="85">
        <f t="shared" si="2"/>
        <v>45.422740524781346</v>
      </c>
      <c r="H48" s="49"/>
    </row>
    <row r="49" spans="1:8" ht="33.75">
      <c r="A49" s="13" t="s">
        <v>52</v>
      </c>
      <c r="B49" s="14" t="s">
        <v>53</v>
      </c>
      <c r="C49" s="78">
        <v>186.9</v>
      </c>
      <c r="D49" s="42">
        <v>155.80000000000001</v>
      </c>
      <c r="E49" s="38">
        <v>91.1</v>
      </c>
      <c r="F49" s="46">
        <f t="shared" si="1"/>
        <v>58.472400513478803</v>
      </c>
      <c r="G49" s="46">
        <f t="shared" si="2"/>
        <v>-51.257356875334402</v>
      </c>
      <c r="H49" s="49"/>
    </row>
    <row r="50" spans="1:8" ht="22.5">
      <c r="A50" s="13" t="s">
        <v>54</v>
      </c>
      <c r="B50" s="14" t="s">
        <v>55</v>
      </c>
      <c r="C50" s="78">
        <v>291.89999999999998</v>
      </c>
      <c r="D50" s="42">
        <v>371.9</v>
      </c>
      <c r="E50" s="38">
        <v>371.8</v>
      </c>
      <c r="F50" s="46">
        <f t="shared" si="1"/>
        <v>99.973111051357904</v>
      </c>
      <c r="G50" s="46">
        <f t="shared" si="2"/>
        <v>27.372387804042489</v>
      </c>
      <c r="H50" s="49"/>
    </row>
    <row r="51" spans="1:8" ht="22.5">
      <c r="A51" s="55" t="s">
        <v>154</v>
      </c>
      <c r="B51" s="56" t="s">
        <v>155</v>
      </c>
      <c r="C51" s="78">
        <v>-135.80000000000001</v>
      </c>
      <c r="D51" s="42">
        <v>35.9</v>
      </c>
      <c r="E51" s="38">
        <v>35.9</v>
      </c>
      <c r="F51" s="46">
        <f t="shared" si="1"/>
        <v>100</v>
      </c>
      <c r="G51" s="46">
        <f t="shared" si="2"/>
        <v>-126.4359351988218</v>
      </c>
      <c r="H51" s="49"/>
    </row>
    <row r="52" spans="1:8" ht="31.5">
      <c r="A52" s="9" t="s">
        <v>56</v>
      </c>
      <c r="B52" s="10" t="s">
        <v>57</v>
      </c>
      <c r="C52" s="36">
        <f t="shared" ref="C52:E53" si="7">C53</f>
        <v>182.5</v>
      </c>
      <c r="D52" s="36">
        <f t="shared" si="7"/>
        <v>2578</v>
      </c>
      <c r="E52" s="36">
        <f t="shared" si="7"/>
        <v>2586.1999999999998</v>
      </c>
      <c r="F52" s="46">
        <f t="shared" si="1"/>
        <v>100.31807602792861</v>
      </c>
      <c r="G52" s="46">
        <f t="shared" ref="G52:G54" si="8">E52*100/C52-100</f>
        <v>1317.0958904109586</v>
      </c>
      <c r="H52" s="50"/>
    </row>
    <row r="53" spans="1:8" ht="21">
      <c r="A53" s="11" t="s">
        <v>58</v>
      </c>
      <c r="B53" s="12" t="s">
        <v>59</v>
      </c>
      <c r="C53" s="76">
        <f t="shared" ref="C53" si="9">C54</f>
        <v>182.5</v>
      </c>
      <c r="D53" s="37">
        <f t="shared" si="7"/>
        <v>2578</v>
      </c>
      <c r="E53" s="37">
        <f t="shared" si="7"/>
        <v>2586.1999999999998</v>
      </c>
      <c r="F53" s="46">
        <f t="shared" si="1"/>
        <v>100.31807602792861</v>
      </c>
      <c r="G53" s="46">
        <f t="shared" si="8"/>
        <v>1317.0958904109586</v>
      </c>
      <c r="H53" s="49"/>
    </row>
    <row r="54" spans="1:8" ht="22.5">
      <c r="A54" s="31" t="s">
        <v>156</v>
      </c>
      <c r="B54" s="32" t="s">
        <v>157</v>
      </c>
      <c r="C54" s="77">
        <v>182.5</v>
      </c>
      <c r="D54" s="42">
        <v>2578</v>
      </c>
      <c r="E54" s="38">
        <v>2586.1999999999998</v>
      </c>
      <c r="F54" s="46">
        <f t="shared" si="1"/>
        <v>100.31807602792861</v>
      </c>
      <c r="G54" s="46">
        <f t="shared" si="8"/>
        <v>1317.0958904109586</v>
      </c>
      <c r="H54" s="49"/>
    </row>
    <row r="55" spans="1:8" ht="31.5">
      <c r="A55" s="9" t="s">
        <v>60</v>
      </c>
      <c r="B55" s="10" t="s">
        <v>61</v>
      </c>
      <c r="C55" s="36">
        <f>C56+C58+C60+C63</f>
        <v>4841.8</v>
      </c>
      <c r="D55" s="36">
        <f>D56+D58+D60+D63</f>
        <v>11118.8</v>
      </c>
      <c r="E55" s="36">
        <f>E56+E58+E60+E63</f>
        <v>12870.599999999999</v>
      </c>
      <c r="F55" s="85">
        <f t="shared" si="1"/>
        <v>115.7552973342447</v>
      </c>
      <c r="G55" s="85">
        <f t="shared" si="2"/>
        <v>165.82262794828364</v>
      </c>
      <c r="H55" s="50"/>
    </row>
    <row r="56" spans="1:8" ht="94.5">
      <c r="A56" s="11" t="s">
        <v>62</v>
      </c>
      <c r="B56" s="12" t="s">
        <v>63</v>
      </c>
      <c r="C56" s="76"/>
      <c r="D56" s="40">
        <f>D57</f>
        <v>660.8</v>
      </c>
      <c r="E56" s="40">
        <f>E57</f>
        <v>289</v>
      </c>
      <c r="F56" s="46">
        <f t="shared" ref="F56" si="10">E56/D56*100</f>
        <v>43.734866828087171</v>
      </c>
      <c r="G56" s="46"/>
      <c r="H56" s="49"/>
    </row>
    <row r="57" spans="1:8" ht="101.25">
      <c r="A57" s="31" t="s">
        <v>173</v>
      </c>
      <c r="B57" s="32" t="s">
        <v>174</v>
      </c>
      <c r="C57" s="77"/>
      <c r="D57" s="42">
        <v>660.8</v>
      </c>
      <c r="E57" s="38">
        <v>289</v>
      </c>
      <c r="F57" s="46">
        <f t="shared" ref="F57" si="11">E57/D57*100</f>
        <v>43.734866828087171</v>
      </c>
      <c r="G57" s="46"/>
      <c r="H57" s="49"/>
    </row>
    <row r="58" spans="1:8" ht="42">
      <c r="A58" s="11" t="s">
        <v>64</v>
      </c>
      <c r="B58" s="12" t="s">
        <v>65</v>
      </c>
      <c r="C58" s="77">
        <f>C59</f>
        <v>3058.6</v>
      </c>
      <c r="D58" s="37">
        <f>D59</f>
        <v>5000</v>
      </c>
      <c r="E58" s="37">
        <f>E59</f>
        <v>6198.7</v>
      </c>
      <c r="F58" s="85">
        <f t="shared" si="1"/>
        <v>123.974</v>
      </c>
      <c r="G58" s="85"/>
      <c r="H58" s="49"/>
    </row>
    <row r="59" spans="1:8" ht="67.5">
      <c r="A59" s="31" t="s">
        <v>171</v>
      </c>
      <c r="B59" s="32" t="s">
        <v>172</v>
      </c>
      <c r="C59" s="78">
        <v>3058.6</v>
      </c>
      <c r="D59" s="42">
        <v>5000</v>
      </c>
      <c r="E59" s="38">
        <v>6198.7</v>
      </c>
      <c r="F59" s="46">
        <f t="shared" si="1"/>
        <v>123.974</v>
      </c>
      <c r="G59" s="46">
        <f>E59*100/C58-100</f>
        <v>102.66461779899302</v>
      </c>
      <c r="H59" s="49"/>
    </row>
    <row r="60" spans="1:8" ht="84">
      <c r="A60" s="11" t="s">
        <v>66</v>
      </c>
      <c r="B60" s="12" t="s">
        <v>67</v>
      </c>
      <c r="C60" s="77">
        <f>C61+C62</f>
        <v>1783.2</v>
      </c>
      <c r="D60" s="37">
        <f t="shared" ref="D60" si="12">D61+D62</f>
        <v>2708</v>
      </c>
      <c r="E60" s="37">
        <f>E61+E62</f>
        <v>3290.7000000000003</v>
      </c>
      <c r="F60" s="85">
        <f t="shared" si="1"/>
        <v>121.51772525849336</v>
      </c>
      <c r="G60" s="85">
        <f t="shared" si="2"/>
        <v>84.539030955585446</v>
      </c>
      <c r="H60" s="49"/>
    </row>
    <row r="61" spans="1:8" ht="112.5">
      <c r="A61" s="31" t="s">
        <v>169</v>
      </c>
      <c r="B61" s="32" t="s">
        <v>170</v>
      </c>
      <c r="C61" s="78">
        <v>484.7</v>
      </c>
      <c r="D61" s="42">
        <v>2328</v>
      </c>
      <c r="E61" s="38">
        <v>2733.8</v>
      </c>
      <c r="F61" s="46">
        <f t="shared" si="1"/>
        <v>117.43127147766323</v>
      </c>
      <c r="G61" s="46">
        <f t="shared" si="2"/>
        <v>464.01898081287391</v>
      </c>
      <c r="H61" s="49"/>
    </row>
    <row r="62" spans="1:8" ht="78.75">
      <c r="A62" s="31" t="s">
        <v>167</v>
      </c>
      <c r="B62" s="32" t="s">
        <v>168</v>
      </c>
      <c r="C62" s="78">
        <v>1298.5</v>
      </c>
      <c r="D62" s="42">
        <v>380</v>
      </c>
      <c r="E62" s="38">
        <v>556.9</v>
      </c>
      <c r="F62" s="46">
        <f t="shared" si="1"/>
        <v>146.55263157894737</v>
      </c>
      <c r="G62" s="46">
        <f t="shared" si="2"/>
        <v>-57.112052368117055</v>
      </c>
      <c r="H62" s="49"/>
    </row>
    <row r="63" spans="1:8" ht="31.5">
      <c r="A63" s="63" t="s">
        <v>254</v>
      </c>
      <c r="B63" s="61" t="s">
        <v>255</v>
      </c>
      <c r="C63" s="38"/>
      <c r="D63" s="41">
        <f>D64</f>
        <v>2750</v>
      </c>
      <c r="E63" s="41">
        <f>E64</f>
        <v>3092.2</v>
      </c>
      <c r="F63" s="85">
        <f t="shared" ref="F63:F64" si="13">E63/D63*100</f>
        <v>112.44363636363637</v>
      </c>
      <c r="G63" s="46"/>
      <c r="H63" s="49"/>
    </row>
    <row r="64" spans="1:8" ht="56.25">
      <c r="A64" s="55" t="s">
        <v>256</v>
      </c>
      <c r="B64" s="62" t="s">
        <v>257</v>
      </c>
      <c r="C64" s="38"/>
      <c r="D64" s="42">
        <v>2750</v>
      </c>
      <c r="E64" s="38">
        <v>3092.2</v>
      </c>
      <c r="F64" s="46">
        <f t="shared" si="13"/>
        <v>112.44363636363637</v>
      </c>
      <c r="G64" s="46"/>
      <c r="H64" s="49"/>
    </row>
    <row r="65" spans="1:8" ht="21">
      <c r="A65" s="9" t="s">
        <v>68</v>
      </c>
      <c r="B65" s="10" t="s">
        <v>69</v>
      </c>
      <c r="C65" s="65">
        <f>C66+C86+C92+C81+C84</f>
        <v>2245.7999999999997</v>
      </c>
      <c r="D65" s="65">
        <f>D66+D86+D92+D81+D84</f>
        <v>1569.7000000000003</v>
      </c>
      <c r="E65" s="65">
        <f>E66+E86+E92+E81+E84</f>
        <v>1462.9</v>
      </c>
      <c r="F65" s="85">
        <f t="shared" si="1"/>
        <v>93.196152130980437</v>
      </c>
      <c r="G65" s="85">
        <f t="shared" si="2"/>
        <v>-34.860628729183361</v>
      </c>
      <c r="H65" s="50"/>
    </row>
    <row r="66" spans="1:8" ht="42">
      <c r="A66" s="11" t="s">
        <v>70</v>
      </c>
      <c r="B66" s="12" t="s">
        <v>71</v>
      </c>
      <c r="C66" s="79">
        <f>C67+C68+C69+C71+C73+C74+C75+C76+C77+C78+C79+C70+C72+C80</f>
        <v>1143</v>
      </c>
      <c r="D66" s="66">
        <f>D67+D68+D69+D71+D73+D74+D75+D76+D77+D78+D79+D70+D80+D72</f>
        <v>1268.1000000000001</v>
      </c>
      <c r="E66" s="66">
        <f>E67+E68+E69+E71+E73+E74+E75+E76+E77+E78+E79+E70+E80+E72</f>
        <v>751.1</v>
      </c>
      <c r="F66" s="85">
        <f t="shared" si="1"/>
        <v>59.230344610046529</v>
      </c>
      <c r="G66" s="85">
        <f t="shared" si="2"/>
        <v>-34.28696412948382</v>
      </c>
      <c r="H66" s="49"/>
    </row>
    <row r="67" spans="1:8" ht="101.25">
      <c r="A67" s="31" t="s">
        <v>187</v>
      </c>
      <c r="B67" s="32" t="s">
        <v>188</v>
      </c>
      <c r="C67" s="78">
        <v>118.8</v>
      </c>
      <c r="D67" s="67">
        <v>93.9</v>
      </c>
      <c r="E67" s="68">
        <v>64.8</v>
      </c>
      <c r="F67" s="46">
        <f t="shared" si="1"/>
        <v>69.009584664536732</v>
      </c>
      <c r="G67" s="46">
        <f t="shared" si="2"/>
        <v>-45.454545454545453</v>
      </c>
      <c r="H67" s="49"/>
    </row>
    <row r="68" spans="1:8" ht="123.75">
      <c r="A68" s="31" t="s">
        <v>189</v>
      </c>
      <c r="B68" s="32" t="s">
        <v>190</v>
      </c>
      <c r="C68" s="78">
        <v>242</v>
      </c>
      <c r="D68" s="67">
        <v>260.3</v>
      </c>
      <c r="E68" s="68">
        <v>185.3</v>
      </c>
      <c r="F68" s="46">
        <f t="shared" si="1"/>
        <v>71.187091817134075</v>
      </c>
      <c r="G68" s="46">
        <f t="shared" si="2"/>
        <v>-23.429752066115697</v>
      </c>
      <c r="H68" s="49"/>
    </row>
    <row r="69" spans="1:8" ht="101.25">
      <c r="A69" s="31" t="s">
        <v>191</v>
      </c>
      <c r="B69" s="32" t="s">
        <v>192</v>
      </c>
      <c r="C69" s="78">
        <v>40.6</v>
      </c>
      <c r="D69" s="67">
        <v>43.9</v>
      </c>
      <c r="E69" s="68">
        <v>66.3</v>
      </c>
      <c r="F69" s="46">
        <f t="shared" si="1"/>
        <v>151.02505694760819</v>
      </c>
      <c r="G69" s="46">
        <f t="shared" si="2"/>
        <v>63.300492610837438</v>
      </c>
      <c r="H69" s="49"/>
    </row>
    <row r="70" spans="1:8" ht="90">
      <c r="A70" s="31" t="s">
        <v>218</v>
      </c>
      <c r="B70" s="57" t="s">
        <v>221</v>
      </c>
      <c r="C70" s="78">
        <v>20</v>
      </c>
      <c r="D70" s="67"/>
      <c r="E70" s="68"/>
      <c r="F70" s="46"/>
      <c r="G70" s="46">
        <f t="shared" ref="G70" si="14">E70*100/C70-100</f>
        <v>-100</v>
      </c>
      <c r="H70" s="49"/>
    </row>
    <row r="71" spans="1:8" ht="101.25">
      <c r="A71" s="31" t="s">
        <v>193</v>
      </c>
      <c r="B71" s="32" t="s">
        <v>194</v>
      </c>
      <c r="C71" s="78">
        <v>16.5</v>
      </c>
      <c r="D71" s="67">
        <v>185.1</v>
      </c>
      <c r="E71" s="68">
        <v>13.5</v>
      </c>
      <c r="F71" s="46">
        <f t="shared" si="1"/>
        <v>7.2933549432739069</v>
      </c>
      <c r="G71" s="46">
        <f t="shared" ref="G71" si="15">E71*100/C71-100</f>
        <v>-18.181818181818187</v>
      </c>
      <c r="H71" s="49"/>
    </row>
    <row r="72" spans="1:8" ht="101.25">
      <c r="A72" s="31" t="s">
        <v>240</v>
      </c>
      <c r="B72" s="32" t="s">
        <v>241</v>
      </c>
      <c r="C72" s="78">
        <v>10</v>
      </c>
      <c r="D72" s="67"/>
      <c r="E72" s="69">
        <v>5</v>
      </c>
      <c r="F72" s="46"/>
      <c r="G72" s="46">
        <f t="shared" ref="G72" si="16">E72*100/C72-100</f>
        <v>-50</v>
      </c>
      <c r="H72" s="49"/>
    </row>
    <row r="73" spans="1:8" ht="90">
      <c r="A73" s="31" t="s">
        <v>262</v>
      </c>
      <c r="B73" s="21" t="s">
        <v>204</v>
      </c>
      <c r="C73" s="78"/>
      <c r="D73" s="67">
        <v>10</v>
      </c>
      <c r="E73" s="69">
        <v>10</v>
      </c>
      <c r="F73" s="46">
        <f t="shared" ref="F73" si="17">E73/D73*100</f>
        <v>100</v>
      </c>
      <c r="G73" s="46"/>
      <c r="H73" s="49"/>
    </row>
    <row r="74" spans="1:8" ht="90">
      <c r="A74" s="31" t="s">
        <v>195</v>
      </c>
      <c r="B74" s="32" t="s">
        <v>196</v>
      </c>
      <c r="C74" s="78">
        <v>10</v>
      </c>
      <c r="D74" s="67">
        <v>7</v>
      </c>
      <c r="E74" s="69">
        <v>0.5</v>
      </c>
      <c r="F74" s="46">
        <f t="shared" ref="F74" si="18">E74/D74*100</f>
        <v>7.1428571428571423</v>
      </c>
      <c r="G74" s="46">
        <f t="shared" ref="G74" si="19">E74*100/C74-100</f>
        <v>-95</v>
      </c>
      <c r="H74" s="49"/>
    </row>
    <row r="75" spans="1:8" ht="123.75">
      <c r="A75" s="31" t="s">
        <v>197</v>
      </c>
      <c r="B75" s="32" t="s">
        <v>198</v>
      </c>
      <c r="C75" s="78">
        <v>28.7</v>
      </c>
      <c r="D75" s="67">
        <v>83.7</v>
      </c>
      <c r="E75" s="69">
        <v>3</v>
      </c>
      <c r="F75" s="46">
        <f t="shared" ref="F75:F77" si="20">E75/D75*100</f>
        <v>3.5842293906810032</v>
      </c>
      <c r="G75" s="46">
        <f t="shared" ref="G75:G77" si="21">E75*100/C75-100</f>
        <v>-89.547038327526138</v>
      </c>
      <c r="H75" s="49"/>
    </row>
    <row r="76" spans="1:8" ht="135">
      <c r="A76" s="31" t="s">
        <v>199</v>
      </c>
      <c r="B76" s="32" t="s">
        <v>200</v>
      </c>
      <c r="C76" s="78">
        <v>28.4</v>
      </c>
      <c r="D76" s="67">
        <v>40.5</v>
      </c>
      <c r="E76" s="69">
        <v>36.4</v>
      </c>
      <c r="F76" s="46">
        <f t="shared" si="20"/>
        <v>89.87654320987653</v>
      </c>
      <c r="G76" s="46">
        <f t="shared" si="21"/>
        <v>28.16901408450704</v>
      </c>
      <c r="H76" s="49"/>
    </row>
    <row r="77" spans="1:8" ht="101.25">
      <c r="A77" s="31" t="s">
        <v>201</v>
      </c>
      <c r="B77" s="32" t="s">
        <v>202</v>
      </c>
      <c r="C77" s="78">
        <v>3.9</v>
      </c>
      <c r="D77" s="67">
        <v>7.2</v>
      </c>
      <c r="E77" s="69">
        <v>8.8000000000000007</v>
      </c>
      <c r="F77" s="46">
        <f t="shared" si="20"/>
        <v>122.22222222222223</v>
      </c>
      <c r="G77" s="46">
        <f t="shared" si="21"/>
        <v>125.64102564102566</v>
      </c>
      <c r="H77" s="49"/>
    </row>
    <row r="78" spans="1:8" ht="90">
      <c r="A78" s="31" t="s">
        <v>203</v>
      </c>
      <c r="B78" s="32" t="s">
        <v>204</v>
      </c>
      <c r="C78" s="78">
        <v>209</v>
      </c>
      <c r="D78" s="67">
        <v>194.2</v>
      </c>
      <c r="E78" s="69">
        <v>92.2</v>
      </c>
      <c r="F78" s="46">
        <f t="shared" si="1"/>
        <v>47.476828012358396</v>
      </c>
      <c r="G78" s="46">
        <f t="shared" ref="G78:G107" si="22">E78*100/C78-100</f>
        <v>-55.885167464114829</v>
      </c>
      <c r="H78" s="49"/>
    </row>
    <row r="79" spans="1:8" ht="101.25">
      <c r="A79" s="31" t="s">
        <v>205</v>
      </c>
      <c r="B79" s="32" t="s">
        <v>206</v>
      </c>
      <c r="C79" s="78">
        <v>400.1</v>
      </c>
      <c r="D79" s="67">
        <v>342.3</v>
      </c>
      <c r="E79" s="69">
        <v>265.3</v>
      </c>
      <c r="F79" s="46">
        <f t="shared" ref="F79:F145" si="23">E79/D79*100</f>
        <v>77.505112474437638</v>
      </c>
      <c r="G79" s="46">
        <f t="shared" si="22"/>
        <v>-33.691577105723567</v>
      </c>
      <c r="H79" s="49"/>
    </row>
    <row r="80" spans="1:8" ht="90">
      <c r="A80" s="31" t="s">
        <v>217</v>
      </c>
      <c r="B80" s="53" t="s">
        <v>196</v>
      </c>
      <c r="C80" s="78">
        <v>15</v>
      </c>
      <c r="D80" s="67"/>
      <c r="E80" s="69"/>
      <c r="F80" s="46"/>
      <c r="G80" s="46">
        <f t="shared" ref="G80" si="24">E80*100/C80-100</f>
        <v>-100</v>
      </c>
      <c r="H80" s="49"/>
    </row>
    <row r="81" spans="1:9" ht="126">
      <c r="A81" s="11" t="s">
        <v>72</v>
      </c>
      <c r="B81" s="12" t="s">
        <v>73</v>
      </c>
      <c r="C81" s="77">
        <f>C82+C83</f>
        <v>425.7</v>
      </c>
      <c r="D81" s="70">
        <f>D83</f>
        <v>0</v>
      </c>
      <c r="E81" s="70">
        <f>E82+E83</f>
        <v>5</v>
      </c>
      <c r="F81" s="85"/>
      <c r="G81" s="85">
        <f t="shared" si="22"/>
        <v>-98.82546394174301</v>
      </c>
      <c r="H81" s="49"/>
    </row>
    <row r="82" spans="1:9" ht="90">
      <c r="A82" s="31" t="s">
        <v>207</v>
      </c>
      <c r="B82" s="32" t="s">
        <v>208</v>
      </c>
      <c r="C82" s="78">
        <v>9.4</v>
      </c>
      <c r="D82" s="67"/>
      <c r="E82" s="69">
        <v>5</v>
      </c>
      <c r="F82" s="46"/>
      <c r="G82" s="46">
        <f t="shared" ref="G82" si="25">E82*100/C82-100</f>
        <v>-46.808510638297875</v>
      </c>
      <c r="H82" s="49"/>
    </row>
    <row r="83" spans="1:9" ht="101.25">
      <c r="A83" s="58" t="s">
        <v>216</v>
      </c>
      <c r="B83" s="59" t="s">
        <v>220</v>
      </c>
      <c r="C83" s="80">
        <v>416.3</v>
      </c>
      <c r="D83" s="71"/>
      <c r="E83" s="69"/>
      <c r="F83" s="46"/>
      <c r="G83" s="46">
        <f t="shared" ref="G83" si="26">E83*100/C83-100</f>
        <v>-100</v>
      </c>
      <c r="H83" s="49"/>
    </row>
    <row r="84" spans="1:9" ht="73.5">
      <c r="A84" s="29" t="s">
        <v>236</v>
      </c>
      <c r="B84" s="33" t="s">
        <v>237</v>
      </c>
      <c r="C84" s="81">
        <f>C85</f>
        <v>2.2000000000000002</v>
      </c>
      <c r="D84" s="67"/>
      <c r="E84" s="72">
        <f>E85</f>
        <v>0.9</v>
      </c>
      <c r="F84" s="46"/>
      <c r="G84" s="46">
        <f t="shared" ref="G84" si="27">E84*100/C84-100</f>
        <v>-59.090909090909093</v>
      </c>
      <c r="H84" s="34"/>
    </row>
    <row r="85" spans="1:9" ht="56.25">
      <c r="A85" s="31" t="s">
        <v>238</v>
      </c>
      <c r="B85" s="21" t="s">
        <v>239</v>
      </c>
      <c r="C85" s="78">
        <v>2.2000000000000002</v>
      </c>
      <c r="D85" s="67"/>
      <c r="E85" s="69">
        <v>0.9</v>
      </c>
      <c r="F85" s="46"/>
      <c r="G85" s="46">
        <f t="shared" ref="G85" si="28">E85*100/C85-100</f>
        <v>-59.090909090909093</v>
      </c>
      <c r="H85" s="34"/>
    </row>
    <row r="86" spans="1:9" ht="21">
      <c r="A86" s="11" t="s">
        <v>74</v>
      </c>
      <c r="B86" s="12" t="s">
        <v>75</v>
      </c>
      <c r="C86" s="66">
        <f>C89+C90+C91+C88+C87</f>
        <v>581.09999999999991</v>
      </c>
      <c r="D86" s="66">
        <f>D89+D90+D91+D88+D87</f>
        <v>251.60000000000002</v>
      </c>
      <c r="E86" s="66">
        <f>E89+E90+E91+E88+E87</f>
        <v>693.6</v>
      </c>
      <c r="F86" s="85">
        <f t="shared" si="23"/>
        <v>275.67567567567568</v>
      </c>
      <c r="G86" s="85">
        <f t="shared" si="22"/>
        <v>19.359834796076427</v>
      </c>
      <c r="H86" s="34"/>
    </row>
    <row r="87" spans="1:9" ht="56.25">
      <c r="A87" s="5" t="s">
        <v>234</v>
      </c>
      <c r="B87" s="28" t="s">
        <v>235</v>
      </c>
      <c r="C87" s="78">
        <v>25</v>
      </c>
      <c r="D87" s="73">
        <v>37.700000000000003</v>
      </c>
      <c r="E87" s="73">
        <v>37.700000000000003</v>
      </c>
      <c r="F87" s="46">
        <f t="shared" si="23"/>
        <v>100</v>
      </c>
      <c r="G87" s="46">
        <f t="shared" si="22"/>
        <v>50.800000000000011</v>
      </c>
      <c r="H87" s="34"/>
    </row>
    <row r="88" spans="1:9" ht="78.75">
      <c r="A88" s="15" t="s">
        <v>215</v>
      </c>
      <c r="B88" s="21" t="s">
        <v>219</v>
      </c>
      <c r="C88" s="78"/>
      <c r="D88" s="67">
        <v>197.4</v>
      </c>
      <c r="E88" s="69">
        <v>276.60000000000002</v>
      </c>
      <c r="F88" s="46">
        <f t="shared" si="23"/>
        <v>140.12158054711247</v>
      </c>
      <c r="G88" s="46"/>
      <c r="H88" s="34"/>
    </row>
    <row r="89" spans="1:9" ht="67.5">
      <c r="A89" s="5" t="s">
        <v>214</v>
      </c>
      <c r="B89" s="20" t="s">
        <v>213</v>
      </c>
      <c r="C89" s="78">
        <v>336.4</v>
      </c>
      <c r="D89" s="67"/>
      <c r="E89" s="69">
        <v>211.2</v>
      </c>
      <c r="F89" s="46"/>
      <c r="G89" s="46">
        <f t="shared" si="22"/>
        <v>-37.217598097502972</v>
      </c>
      <c r="H89" s="34"/>
      <c r="I89" s="19"/>
    </row>
    <row r="90" spans="1:9" ht="78.75">
      <c r="A90" s="15" t="s">
        <v>209</v>
      </c>
      <c r="B90" s="16" t="s">
        <v>210</v>
      </c>
      <c r="C90" s="78">
        <v>210.2</v>
      </c>
      <c r="D90" s="42">
        <v>16.5</v>
      </c>
      <c r="E90" s="38">
        <v>168.1</v>
      </c>
      <c r="F90" s="46">
        <f t="shared" ref="F90" si="29">E90/D90*100</f>
        <v>1018.7878787878788</v>
      </c>
      <c r="G90" s="46">
        <f t="shared" ref="G90" si="30">E90*100/C90-100</f>
        <v>-20.028544243577542</v>
      </c>
      <c r="H90" s="34"/>
    </row>
    <row r="91" spans="1:9" ht="90">
      <c r="A91" s="15" t="s">
        <v>211</v>
      </c>
      <c r="B91" s="16" t="s">
        <v>212</v>
      </c>
      <c r="C91" s="83">
        <v>9.5</v>
      </c>
      <c r="D91" s="42"/>
      <c r="E91" s="38"/>
      <c r="F91" s="46"/>
      <c r="G91" s="46">
        <f>E91*100/C91-100</f>
        <v>-100</v>
      </c>
      <c r="H91" s="34"/>
    </row>
    <row r="92" spans="1:9" ht="21">
      <c r="A92" s="11" t="s">
        <v>76</v>
      </c>
      <c r="B92" s="12" t="s">
        <v>77</v>
      </c>
      <c r="C92" s="82">
        <v>93.8</v>
      </c>
      <c r="D92" s="40">
        <f>D93</f>
        <v>50</v>
      </c>
      <c r="E92" s="37">
        <f>E93</f>
        <v>12.3</v>
      </c>
      <c r="F92" s="85">
        <f t="shared" ref="F92:F100" si="31">E92/D92*100</f>
        <v>24.6</v>
      </c>
      <c r="G92" s="85">
        <f>E92*100/C92-100</f>
        <v>-86.886993603411511</v>
      </c>
      <c r="H92" s="34"/>
    </row>
    <row r="93" spans="1:9" ht="123.75">
      <c r="A93" s="13" t="s">
        <v>78</v>
      </c>
      <c r="B93" s="14" t="s">
        <v>79</v>
      </c>
      <c r="C93" s="38"/>
      <c r="D93" s="42">
        <v>50</v>
      </c>
      <c r="E93" s="38">
        <v>12.3</v>
      </c>
      <c r="F93" s="46">
        <f t="shared" si="31"/>
        <v>24.6</v>
      </c>
      <c r="G93" s="46"/>
      <c r="H93" s="34"/>
    </row>
    <row r="94" spans="1:9">
      <c r="A94" s="9" t="s">
        <v>80</v>
      </c>
      <c r="B94" s="10" t="s">
        <v>81</v>
      </c>
      <c r="C94" s="36">
        <f>C95+C97</f>
        <v>133.80000000000001</v>
      </c>
      <c r="D94" s="44">
        <f>D95+D97+D99</f>
        <v>181.4</v>
      </c>
      <c r="E94" s="44">
        <f>E95+E97+E99</f>
        <v>414.1</v>
      </c>
      <c r="F94" s="85">
        <f t="shared" si="31"/>
        <v>228.2800441014333</v>
      </c>
      <c r="G94" s="85">
        <f t="shared" ref="G94:G98" si="32">E94*100/C94-100</f>
        <v>209.49177877428997</v>
      </c>
      <c r="H94" s="35"/>
    </row>
    <row r="95" spans="1:9">
      <c r="A95" s="11" t="s">
        <v>82</v>
      </c>
      <c r="B95" s="12" t="s">
        <v>83</v>
      </c>
      <c r="C95" s="37">
        <f>C96</f>
        <v>123.3</v>
      </c>
      <c r="D95" s="37">
        <f>D96</f>
        <v>0</v>
      </c>
      <c r="E95" s="37">
        <f>E96</f>
        <v>32.200000000000003</v>
      </c>
      <c r="F95" s="85"/>
      <c r="G95" s="85">
        <f t="shared" si="32"/>
        <v>-73.884833738848329</v>
      </c>
      <c r="H95" s="34"/>
    </row>
    <row r="96" spans="1:9" ht="22.5">
      <c r="A96" s="13" t="s">
        <v>84</v>
      </c>
      <c r="B96" s="14" t="s">
        <v>85</v>
      </c>
      <c r="C96" s="38">
        <v>123.3</v>
      </c>
      <c r="D96" s="42"/>
      <c r="E96" s="38">
        <v>32.200000000000003</v>
      </c>
      <c r="F96" s="46"/>
      <c r="G96" s="46">
        <f t="shared" si="32"/>
        <v>-73.884833738848329</v>
      </c>
      <c r="H96" s="34"/>
    </row>
    <row r="97" spans="1:8">
      <c r="A97" s="29" t="s">
        <v>230</v>
      </c>
      <c r="B97" s="30" t="s">
        <v>231</v>
      </c>
      <c r="C97" s="41">
        <f>C98</f>
        <v>10.5</v>
      </c>
      <c r="D97" s="41">
        <f>D98</f>
        <v>100</v>
      </c>
      <c r="E97" s="41">
        <f>E98</f>
        <v>300.5</v>
      </c>
      <c r="F97" s="85">
        <f t="shared" si="31"/>
        <v>300.5</v>
      </c>
      <c r="G97" s="85">
        <f t="shared" si="32"/>
        <v>2761.9047619047619</v>
      </c>
      <c r="H97" s="34"/>
    </row>
    <row r="98" spans="1:8" ht="22.5">
      <c r="A98" s="31" t="s">
        <v>232</v>
      </c>
      <c r="B98" s="32" t="s">
        <v>233</v>
      </c>
      <c r="C98" s="38">
        <v>10.5</v>
      </c>
      <c r="D98" s="38">
        <v>100</v>
      </c>
      <c r="E98" s="38">
        <v>300.5</v>
      </c>
      <c r="F98" s="46">
        <f t="shared" si="31"/>
        <v>300.5</v>
      </c>
      <c r="G98" s="46">
        <f t="shared" si="32"/>
        <v>2761.9047619047619</v>
      </c>
      <c r="H98" s="34"/>
    </row>
    <row r="99" spans="1:8">
      <c r="A99" s="29" t="s">
        <v>260</v>
      </c>
      <c r="B99" s="61" t="s">
        <v>261</v>
      </c>
      <c r="C99" s="38"/>
      <c r="D99" s="41">
        <f>D100</f>
        <v>81.400000000000006</v>
      </c>
      <c r="E99" s="41">
        <f>E100</f>
        <v>81.400000000000006</v>
      </c>
      <c r="F99" s="46">
        <f t="shared" si="31"/>
        <v>100</v>
      </c>
      <c r="G99" s="46"/>
      <c r="H99" s="34"/>
    </row>
    <row r="100" spans="1:8" ht="22.5">
      <c r="A100" s="31" t="s">
        <v>258</v>
      </c>
      <c r="B100" s="64" t="s">
        <v>259</v>
      </c>
      <c r="C100" s="38"/>
      <c r="D100" s="38">
        <v>81.400000000000006</v>
      </c>
      <c r="E100" s="38">
        <v>81.400000000000006</v>
      </c>
      <c r="F100" s="46">
        <f t="shared" si="31"/>
        <v>100</v>
      </c>
      <c r="G100" s="46"/>
      <c r="H100" s="34"/>
    </row>
    <row r="101" spans="1:8">
      <c r="A101" s="7" t="s">
        <v>86</v>
      </c>
      <c r="B101" s="86" t="s">
        <v>87</v>
      </c>
      <c r="C101" s="92">
        <f>C102+C133+C137+C140</f>
        <v>866672.51539999992</v>
      </c>
      <c r="D101" s="92">
        <v>3486834.7</v>
      </c>
      <c r="E101" s="92">
        <f t="shared" ref="E101" si="33">E102+E133+E137+E140</f>
        <v>2098788.8816200001</v>
      </c>
      <c r="F101" s="85">
        <f t="shared" si="23"/>
        <v>60.191808967026738</v>
      </c>
      <c r="G101" s="85">
        <f t="shared" si="22"/>
        <v>142.16631361054931</v>
      </c>
    </row>
    <row r="102" spans="1:8" ht="42">
      <c r="A102" s="9" t="s">
        <v>88</v>
      </c>
      <c r="B102" s="87" t="s">
        <v>89</v>
      </c>
      <c r="C102" s="36">
        <f>C103+C107+C121+C127</f>
        <v>862081.61729999993</v>
      </c>
      <c r="D102" s="36">
        <f t="shared" ref="D102:E102" si="34">D103+D107+D121+D127</f>
        <v>3484120.2900899998</v>
      </c>
      <c r="E102" s="36">
        <f t="shared" si="34"/>
        <v>2097814.2935600001</v>
      </c>
      <c r="F102" s="85">
        <f t="shared" si="23"/>
        <v>60.210730941950651</v>
      </c>
      <c r="G102" s="85">
        <f t="shared" si="22"/>
        <v>143.34288673620696</v>
      </c>
    </row>
    <row r="103" spans="1:8" ht="21">
      <c r="A103" s="11" t="s">
        <v>90</v>
      </c>
      <c r="B103" s="88" t="s">
        <v>91</v>
      </c>
      <c r="C103" s="37">
        <v>58192.254999999997</v>
      </c>
      <c r="D103" s="40">
        <v>57625.457589999998</v>
      </c>
      <c r="E103" s="37">
        <v>44163.607559999997</v>
      </c>
      <c r="F103" s="85">
        <f t="shared" si="23"/>
        <v>76.639057470432832</v>
      </c>
      <c r="G103" s="85">
        <f t="shared" si="22"/>
        <v>-24.107413331894421</v>
      </c>
    </row>
    <row r="104" spans="1:8" ht="22.5">
      <c r="A104" s="13" t="s">
        <v>92</v>
      </c>
      <c r="B104" s="89" t="s">
        <v>93</v>
      </c>
      <c r="C104" s="38">
        <v>21273.075000000001</v>
      </c>
      <c r="D104" s="42">
        <v>250.3</v>
      </c>
      <c r="E104" s="38">
        <v>187.72497000000001</v>
      </c>
      <c r="F104" s="46">
        <f t="shared" si="23"/>
        <v>74.999988014382751</v>
      </c>
      <c r="G104" s="46">
        <f t="shared" si="22"/>
        <v>-99.117546617026449</v>
      </c>
    </row>
    <row r="105" spans="1:8" ht="33.75">
      <c r="A105" s="13" t="s">
        <v>94</v>
      </c>
      <c r="B105" s="89" t="s">
        <v>95</v>
      </c>
      <c r="C105" s="38">
        <v>32092.5</v>
      </c>
      <c r="D105" s="42">
        <v>53597.1</v>
      </c>
      <c r="E105" s="38">
        <v>40197.824999999997</v>
      </c>
      <c r="F105" s="46">
        <f t="shared" si="23"/>
        <v>75</v>
      </c>
      <c r="G105" s="46">
        <f t="shared" si="22"/>
        <v>25.256134610890385</v>
      </c>
    </row>
    <row r="106" spans="1:8">
      <c r="A106" s="13" t="s">
        <v>263</v>
      </c>
      <c r="B106" s="89" t="s">
        <v>264</v>
      </c>
      <c r="C106" s="38">
        <v>4826.68</v>
      </c>
      <c r="D106" s="42">
        <v>3778.0575899999999</v>
      </c>
      <c r="E106" s="38">
        <v>3778.0575899999999</v>
      </c>
      <c r="F106" s="46">
        <f t="shared" si="23"/>
        <v>100</v>
      </c>
      <c r="G106" s="46">
        <f t="shared" si="22"/>
        <v>-21.725542401816583</v>
      </c>
    </row>
    <row r="107" spans="1:8" ht="31.5">
      <c r="A107" s="11" t="s">
        <v>96</v>
      </c>
      <c r="B107" s="88" t="s">
        <v>97</v>
      </c>
      <c r="C107" s="37">
        <v>204067.30069999999</v>
      </c>
      <c r="D107" s="40">
        <v>2447448.5591099998</v>
      </c>
      <c r="E107" s="37">
        <v>1365615.0862799999</v>
      </c>
      <c r="F107" s="85">
        <f t="shared" si="23"/>
        <v>55.797499040249399</v>
      </c>
      <c r="G107" s="85">
        <f t="shared" si="22"/>
        <v>569.19838778462361</v>
      </c>
    </row>
    <row r="108" spans="1:8" ht="45">
      <c r="A108" s="13" t="s">
        <v>152</v>
      </c>
      <c r="B108" s="89" t="s">
        <v>148</v>
      </c>
      <c r="C108" s="38">
        <v>142.215</v>
      </c>
      <c r="D108" s="42">
        <v>340973.44906000001</v>
      </c>
      <c r="E108" s="38">
        <v>184659.92053</v>
      </c>
      <c r="F108" s="46">
        <f t="shared" si="23"/>
        <v>54.156686111212714</v>
      </c>
      <c r="G108" s="46">
        <f>E108*100/C108-100</f>
        <v>129745.60034454874</v>
      </c>
    </row>
    <row r="109" spans="1:8" ht="135">
      <c r="A109" s="13" t="s">
        <v>98</v>
      </c>
      <c r="B109" s="89" t="s">
        <v>99</v>
      </c>
      <c r="C109" s="38">
        <v>0</v>
      </c>
      <c r="D109" s="42">
        <v>1555010.47163</v>
      </c>
      <c r="E109" s="38">
        <v>910709.08967999998</v>
      </c>
      <c r="F109" s="46">
        <f t="shared" si="23"/>
        <v>58.56610655009753</v>
      </c>
      <c r="G109" s="46"/>
    </row>
    <row r="110" spans="1:8" ht="101.25">
      <c r="A110" s="13" t="s">
        <v>100</v>
      </c>
      <c r="B110" s="89" t="s">
        <v>101</v>
      </c>
      <c r="C110" s="38">
        <v>0</v>
      </c>
      <c r="D110" s="42">
        <v>32525.824079999999</v>
      </c>
      <c r="E110" s="38">
        <v>12192.232830000001</v>
      </c>
      <c r="F110" s="46">
        <f t="shared" si="23"/>
        <v>37.484777633956881</v>
      </c>
      <c r="G110" s="46"/>
    </row>
    <row r="111" spans="1:8" ht="67.5">
      <c r="A111" s="13" t="s">
        <v>102</v>
      </c>
      <c r="B111" s="89" t="s">
        <v>103</v>
      </c>
      <c r="C111" s="38">
        <v>9981.6</v>
      </c>
      <c r="D111" s="42">
        <v>15392.1</v>
      </c>
      <c r="E111" s="38">
        <v>10000</v>
      </c>
      <c r="F111" s="46">
        <f t="shared" si="23"/>
        <v>64.968392876865394</v>
      </c>
      <c r="G111" s="46">
        <f t="shared" ref="G111:G145" si="35">E111*100/C111-100</f>
        <v>0.18433918409873229</v>
      </c>
    </row>
    <row r="112" spans="1:8" ht="56.25">
      <c r="A112" s="13" t="s">
        <v>104</v>
      </c>
      <c r="B112" s="89" t="s">
        <v>105</v>
      </c>
      <c r="C112" s="38">
        <v>932.04669999999999</v>
      </c>
      <c r="D112" s="42">
        <v>1281.44058</v>
      </c>
      <c r="E112" s="38">
        <v>1281.44058</v>
      </c>
      <c r="F112" s="46">
        <f t="shared" si="23"/>
        <v>100</v>
      </c>
      <c r="G112" s="46">
        <f t="shared" si="35"/>
        <v>37.486735374954918</v>
      </c>
    </row>
    <row r="113" spans="1:7" ht="56.25">
      <c r="A113" s="13" t="s">
        <v>265</v>
      </c>
      <c r="B113" s="89" t="s">
        <v>266</v>
      </c>
      <c r="C113" s="38">
        <v>535.6</v>
      </c>
      <c r="D113" s="42"/>
      <c r="E113" s="38"/>
      <c r="F113" s="46"/>
      <c r="G113" s="46">
        <f t="shared" si="35"/>
        <v>-100</v>
      </c>
    </row>
    <row r="114" spans="1:7" ht="33.75">
      <c r="A114" s="13" t="s">
        <v>106</v>
      </c>
      <c r="B114" s="89" t="s">
        <v>107</v>
      </c>
      <c r="C114" s="38">
        <v>787.75189999999998</v>
      </c>
      <c r="D114" s="42"/>
      <c r="E114" s="38"/>
      <c r="F114" s="46"/>
      <c r="G114" s="46">
        <f t="shared" si="35"/>
        <v>-100</v>
      </c>
    </row>
    <row r="115" spans="1:7" ht="22.5">
      <c r="A115" s="13" t="s">
        <v>267</v>
      </c>
      <c r="B115" s="89" t="s">
        <v>268</v>
      </c>
      <c r="C115" s="38">
        <v>0</v>
      </c>
      <c r="D115" s="42">
        <v>2951.4694599999998</v>
      </c>
      <c r="E115" s="38">
        <v>0</v>
      </c>
      <c r="F115" s="46">
        <f t="shared" si="23"/>
        <v>0</v>
      </c>
      <c r="G115" s="46"/>
    </row>
    <row r="116" spans="1:7" ht="22.5">
      <c r="A116" s="13" t="s">
        <v>269</v>
      </c>
      <c r="B116" s="89" t="s">
        <v>270</v>
      </c>
      <c r="C116" s="38">
        <v>11547.0072</v>
      </c>
      <c r="D116" s="42">
        <v>54125.416669999999</v>
      </c>
      <c r="E116" s="38">
        <v>12514.66704</v>
      </c>
      <c r="F116" s="46">
        <f t="shared" si="23"/>
        <v>23.121608682111972</v>
      </c>
      <c r="G116" s="46">
        <f t="shared" si="35"/>
        <v>8.380178718516774</v>
      </c>
    </row>
    <row r="117" spans="1:7" ht="22.5">
      <c r="A117" s="13" t="s">
        <v>108</v>
      </c>
      <c r="B117" s="89" t="s">
        <v>109</v>
      </c>
      <c r="C117" s="38">
        <v>408.18630000000002</v>
      </c>
      <c r="D117" s="42">
        <v>4766.893</v>
      </c>
      <c r="E117" s="38">
        <v>4766.893</v>
      </c>
      <c r="F117" s="46">
        <f t="shared" si="23"/>
        <v>100</v>
      </c>
      <c r="G117" s="46">
        <f t="shared" si="35"/>
        <v>1067.8228789158284</v>
      </c>
    </row>
    <row r="118" spans="1:7" ht="33.75">
      <c r="A118" s="13" t="s">
        <v>271</v>
      </c>
      <c r="B118" s="89" t="s">
        <v>272</v>
      </c>
      <c r="C118" s="38">
        <v>45849.944499999998</v>
      </c>
      <c r="D118" s="42">
        <v>19707.638889999998</v>
      </c>
      <c r="E118" s="38">
        <v>15566.49144</v>
      </c>
      <c r="F118" s="46">
        <f t="shared" si="23"/>
        <v>78.987094937581332</v>
      </c>
      <c r="G118" s="46">
        <f t="shared" si="35"/>
        <v>-66.049050637345914</v>
      </c>
    </row>
    <row r="119" spans="1:7" ht="67.5">
      <c r="A119" s="99" t="s">
        <v>153</v>
      </c>
      <c r="B119" s="100" t="s">
        <v>149</v>
      </c>
      <c r="C119" s="38"/>
      <c r="D119" s="42">
        <v>45358.775000000001</v>
      </c>
      <c r="E119" s="38">
        <v>9218.4274399999995</v>
      </c>
      <c r="F119" s="46">
        <f t="shared" si="23"/>
        <v>20.323360672769489</v>
      </c>
      <c r="G119" s="46"/>
    </row>
    <row r="120" spans="1:7">
      <c r="A120" s="13" t="s">
        <v>110</v>
      </c>
      <c r="B120" s="89" t="s">
        <v>111</v>
      </c>
      <c r="C120" s="38">
        <v>133882.9491</v>
      </c>
      <c r="D120" s="42">
        <v>375355.08074</v>
      </c>
      <c r="E120" s="38">
        <v>204705.92374</v>
      </c>
      <c r="F120" s="46">
        <f t="shared" si="23"/>
        <v>54.536606600989415</v>
      </c>
      <c r="G120" s="46">
        <f t="shared" si="35"/>
        <v>52.899174328092215</v>
      </c>
    </row>
    <row r="121" spans="1:7" ht="21">
      <c r="A121" s="11" t="s">
        <v>112</v>
      </c>
      <c r="B121" s="88" t="s">
        <v>113</v>
      </c>
      <c r="C121" s="37">
        <v>582432.07770000002</v>
      </c>
      <c r="D121" s="40">
        <v>882977.81819999998</v>
      </c>
      <c r="E121" s="37">
        <v>639780.60684999998</v>
      </c>
      <c r="F121" s="85">
        <f t="shared" si="23"/>
        <v>72.457155056763341</v>
      </c>
      <c r="G121" s="85">
        <f t="shared" si="35"/>
        <v>9.8463891921040556</v>
      </c>
    </row>
    <row r="122" spans="1:7" ht="33.75">
      <c r="A122" s="13" t="s">
        <v>114</v>
      </c>
      <c r="B122" s="89" t="s">
        <v>115</v>
      </c>
      <c r="C122" s="38">
        <v>47528.487699999998</v>
      </c>
      <c r="D122" s="42">
        <v>65901.210200000001</v>
      </c>
      <c r="E122" s="38">
        <v>50511.530850000003</v>
      </c>
      <c r="F122" s="46">
        <f t="shared" si="23"/>
        <v>76.64734941392625</v>
      </c>
      <c r="G122" s="46">
        <f t="shared" si="35"/>
        <v>6.2763266713407404</v>
      </c>
    </row>
    <row r="123" spans="1:7" ht="78.75">
      <c r="A123" s="13" t="s">
        <v>116</v>
      </c>
      <c r="B123" s="89" t="s">
        <v>117</v>
      </c>
      <c r="C123" s="38">
        <v>6720</v>
      </c>
      <c r="D123" s="42">
        <v>16147.5</v>
      </c>
      <c r="E123" s="38">
        <v>10080</v>
      </c>
      <c r="F123" s="46">
        <f t="shared" si="23"/>
        <v>62.424523920111476</v>
      </c>
      <c r="G123" s="46">
        <f t="shared" si="35"/>
        <v>50</v>
      </c>
    </row>
    <row r="124" spans="1:7" ht="67.5">
      <c r="A124" s="90" t="s">
        <v>273</v>
      </c>
      <c r="B124" s="91" t="s">
        <v>274</v>
      </c>
      <c r="C124" s="38"/>
      <c r="D124" s="42">
        <v>9431.3169999999991</v>
      </c>
      <c r="E124" s="38">
        <v>9431.3169999999991</v>
      </c>
      <c r="F124" s="46">
        <f t="shared" si="23"/>
        <v>100</v>
      </c>
      <c r="G124" s="46"/>
    </row>
    <row r="125" spans="1:7" ht="56.25">
      <c r="A125" s="13" t="s">
        <v>118</v>
      </c>
      <c r="B125" s="89" t="s">
        <v>119</v>
      </c>
      <c r="C125" s="38">
        <v>414.19</v>
      </c>
      <c r="D125" s="42">
        <v>47.591000000000001</v>
      </c>
      <c r="E125" s="38">
        <v>7.1589999999999998</v>
      </c>
      <c r="F125" s="46">
        <f t="shared" si="23"/>
        <v>15.042760185749406</v>
      </c>
      <c r="G125" s="46">
        <f t="shared" si="35"/>
        <v>-98.271566189429976</v>
      </c>
    </row>
    <row r="126" spans="1:7">
      <c r="A126" s="13" t="s">
        <v>120</v>
      </c>
      <c r="B126" s="89" t="s">
        <v>121</v>
      </c>
      <c r="C126" s="38">
        <v>527769.4</v>
      </c>
      <c r="D126" s="42">
        <v>791450.2</v>
      </c>
      <c r="E126" s="38">
        <v>569750.6</v>
      </c>
      <c r="F126" s="46">
        <f t="shared" si="23"/>
        <v>71.988180684015248</v>
      </c>
      <c r="G126" s="46">
        <f t="shared" si="35"/>
        <v>7.9544588981475641</v>
      </c>
    </row>
    <row r="127" spans="1:7">
      <c r="A127" s="11" t="s">
        <v>122</v>
      </c>
      <c r="B127" s="88" t="s">
        <v>123</v>
      </c>
      <c r="C127" s="37">
        <v>17389.983899999999</v>
      </c>
      <c r="D127" s="40">
        <v>96068.455189999993</v>
      </c>
      <c r="E127" s="37">
        <v>48254.992870000002</v>
      </c>
      <c r="F127" s="85">
        <f t="shared" si="23"/>
        <v>50.229799963539946</v>
      </c>
      <c r="G127" s="85">
        <f t="shared" si="35"/>
        <v>177.48727743215454</v>
      </c>
    </row>
    <row r="128" spans="1:7" ht="67.5">
      <c r="A128" s="13" t="s">
        <v>124</v>
      </c>
      <c r="B128" s="89" t="s">
        <v>125</v>
      </c>
      <c r="C128" s="38">
        <v>476.28390000000002</v>
      </c>
      <c r="D128" s="42">
        <v>636.06399999999996</v>
      </c>
      <c r="E128" s="38">
        <v>498.6035</v>
      </c>
      <c r="F128" s="46">
        <f t="shared" si="23"/>
        <v>78.388888539518035</v>
      </c>
      <c r="G128" s="46">
        <f t="shared" si="35"/>
        <v>4.6861966150860752</v>
      </c>
    </row>
    <row r="129" spans="1:7" ht="78.75">
      <c r="A129" s="101" t="s">
        <v>280</v>
      </c>
      <c r="B129" s="100" t="s">
        <v>281</v>
      </c>
      <c r="C129" s="38"/>
      <c r="D129" s="42">
        <v>1056.76</v>
      </c>
      <c r="E129" s="38">
        <v>264.19</v>
      </c>
      <c r="F129" s="46">
        <f t="shared" si="23"/>
        <v>25</v>
      </c>
      <c r="G129" s="46"/>
    </row>
    <row r="130" spans="1:7" ht="67.5">
      <c r="A130" s="13" t="s">
        <v>126</v>
      </c>
      <c r="B130" s="89" t="s">
        <v>127</v>
      </c>
      <c r="C130" s="38">
        <v>16913.7</v>
      </c>
      <c r="D130" s="42">
        <v>25019.9</v>
      </c>
      <c r="E130" s="38">
        <v>19635</v>
      </c>
      <c r="F130" s="46">
        <f t="shared" si="23"/>
        <v>78.477531884619836</v>
      </c>
      <c r="G130" s="46">
        <f t="shared" si="35"/>
        <v>16.08932403909256</v>
      </c>
    </row>
    <row r="131" spans="1:7" ht="33.75">
      <c r="A131" s="132" t="s">
        <v>282</v>
      </c>
      <c r="B131" s="133" t="s">
        <v>283</v>
      </c>
      <c r="C131" s="38"/>
      <c r="D131" s="42">
        <v>10000</v>
      </c>
      <c r="E131" s="38">
        <v>10000</v>
      </c>
      <c r="F131" s="46">
        <f t="shared" si="23"/>
        <v>100</v>
      </c>
      <c r="G131" s="46"/>
    </row>
    <row r="132" spans="1:7" ht="22.5">
      <c r="A132" s="132" t="s">
        <v>284</v>
      </c>
      <c r="B132" s="133" t="s">
        <v>285</v>
      </c>
      <c r="C132" s="38"/>
      <c r="D132" s="42">
        <v>59355.731189999999</v>
      </c>
      <c r="E132" s="38">
        <v>17857.199369999998</v>
      </c>
      <c r="F132" s="46">
        <f t="shared" si="23"/>
        <v>30.08504656919887</v>
      </c>
      <c r="G132" s="46"/>
    </row>
    <row r="133" spans="1:7" ht="21">
      <c r="A133" s="9" t="s">
        <v>128</v>
      </c>
      <c r="B133" s="87" t="s">
        <v>129</v>
      </c>
      <c r="C133" s="36">
        <v>5749.183</v>
      </c>
      <c r="D133" s="44">
        <v>2195</v>
      </c>
      <c r="E133" s="36">
        <v>2195</v>
      </c>
      <c r="F133" s="85">
        <f t="shared" si="23"/>
        <v>100</v>
      </c>
      <c r="G133" s="85">
        <f t="shared" si="35"/>
        <v>-61.820662170607548</v>
      </c>
    </row>
    <row r="134" spans="1:7" ht="21">
      <c r="A134" s="11" t="s">
        <v>130</v>
      </c>
      <c r="B134" s="88" t="s">
        <v>131</v>
      </c>
      <c r="C134" s="37">
        <v>5749.183</v>
      </c>
      <c r="D134" s="40">
        <v>2195</v>
      </c>
      <c r="E134" s="37">
        <v>2195</v>
      </c>
      <c r="F134" s="85">
        <f t="shared" si="23"/>
        <v>100</v>
      </c>
      <c r="G134" s="85">
        <f t="shared" si="35"/>
        <v>-61.820662170607548</v>
      </c>
    </row>
    <row r="135" spans="1:7" ht="90">
      <c r="A135" s="13" t="s">
        <v>132</v>
      </c>
      <c r="B135" s="89" t="s">
        <v>133</v>
      </c>
      <c r="C135" s="38">
        <v>533.58299999999997</v>
      </c>
      <c r="D135" s="42">
        <v>38.6</v>
      </c>
      <c r="E135" s="38">
        <v>38.6</v>
      </c>
      <c r="F135" s="46">
        <f t="shared" si="23"/>
        <v>100</v>
      </c>
      <c r="G135" s="46">
        <f t="shared" si="35"/>
        <v>-92.76588646939652</v>
      </c>
    </row>
    <row r="136" spans="1:7" ht="22.5">
      <c r="A136" s="13" t="s">
        <v>134</v>
      </c>
      <c r="B136" s="89" t="s">
        <v>131</v>
      </c>
      <c r="C136" s="38">
        <v>5215.6000000000004</v>
      </c>
      <c r="D136" s="42">
        <v>2156.4</v>
      </c>
      <c r="E136" s="38">
        <v>2156.4</v>
      </c>
      <c r="F136" s="46">
        <f t="shared" si="23"/>
        <v>100</v>
      </c>
      <c r="G136" s="46">
        <f t="shared" si="35"/>
        <v>-58.654804816320272</v>
      </c>
    </row>
    <row r="137" spans="1:7" ht="84">
      <c r="A137" s="9" t="s">
        <v>135</v>
      </c>
      <c r="B137" s="87" t="s">
        <v>136</v>
      </c>
      <c r="C137" s="36">
        <v>1371.4534000000001</v>
      </c>
      <c r="D137" s="44">
        <v>519.47559999999999</v>
      </c>
      <c r="E137" s="36">
        <v>749.97646999999995</v>
      </c>
      <c r="F137" s="85">
        <f t="shared" si="23"/>
        <v>144.37183767630279</v>
      </c>
      <c r="G137" s="46">
        <f t="shared" si="35"/>
        <v>-45.315205751795872</v>
      </c>
    </row>
    <row r="138" spans="1:7" ht="105">
      <c r="A138" s="11" t="s">
        <v>137</v>
      </c>
      <c r="B138" s="88" t="s">
        <v>138</v>
      </c>
      <c r="C138" s="37">
        <v>1371.4534000000001</v>
      </c>
      <c r="D138" s="40">
        <v>519.47559999999999</v>
      </c>
      <c r="E138" s="37">
        <v>749.97646999999995</v>
      </c>
      <c r="F138" s="85">
        <f t="shared" si="23"/>
        <v>144.37183767630279</v>
      </c>
      <c r="G138" s="46">
        <f t="shared" si="35"/>
        <v>-45.315205751795872</v>
      </c>
    </row>
    <row r="139" spans="1:7" ht="90">
      <c r="A139" s="13" t="s">
        <v>139</v>
      </c>
      <c r="B139" s="89" t="s">
        <v>140</v>
      </c>
      <c r="C139" s="38">
        <v>1371.4534000000001</v>
      </c>
      <c r="D139" s="42">
        <v>519.47559999999999</v>
      </c>
      <c r="E139" s="38">
        <v>749.97646999999995</v>
      </c>
      <c r="F139" s="46">
        <f t="shared" si="23"/>
        <v>144.37183767630279</v>
      </c>
      <c r="G139" s="46">
        <f t="shared" si="35"/>
        <v>-45.315205751795872</v>
      </c>
    </row>
    <row r="140" spans="1:7" ht="52.5">
      <c r="A140" s="9" t="s">
        <v>141</v>
      </c>
      <c r="B140" s="87" t="s">
        <v>142</v>
      </c>
      <c r="C140" s="36">
        <v>-2529.7383</v>
      </c>
      <c r="D140" s="42"/>
      <c r="E140" s="41">
        <f>E141</f>
        <v>-1970.38841</v>
      </c>
      <c r="F140" s="46"/>
      <c r="G140" s="46">
        <f t="shared" si="35"/>
        <v>-22.110978435990788</v>
      </c>
    </row>
    <row r="141" spans="1:7" ht="52.5">
      <c r="A141" s="11" t="s">
        <v>143</v>
      </c>
      <c r="B141" s="88" t="s">
        <v>144</v>
      </c>
      <c r="C141" s="37">
        <v>-2529.7383</v>
      </c>
      <c r="D141" s="40"/>
      <c r="E141" s="37">
        <f>E144</f>
        <v>-1970.38841</v>
      </c>
      <c r="F141" s="46"/>
      <c r="G141" s="46">
        <f t="shared" si="35"/>
        <v>-22.110978435990788</v>
      </c>
    </row>
    <row r="142" spans="1:7" ht="78.75">
      <c r="A142" s="13" t="s">
        <v>275</v>
      </c>
      <c r="B142" s="89" t="s">
        <v>276</v>
      </c>
      <c r="C142" s="38">
        <v>-857.03399999999999</v>
      </c>
      <c r="D142" s="42"/>
      <c r="E142" s="38"/>
      <c r="F142" s="46"/>
      <c r="G142" s="46">
        <f t="shared" si="35"/>
        <v>-100</v>
      </c>
    </row>
    <row r="143" spans="1:7" ht="90">
      <c r="A143" s="13" t="s">
        <v>277</v>
      </c>
      <c r="B143" s="89" t="s">
        <v>278</v>
      </c>
      <c r="C143" s="38">
        <v>-857.03399999999999</v>
      </c>
      <c r="D143" s="42"/>
      <c r="E143" s="38"/>
      <c r="F143" s="46"/>
      <c r="G143" s="46">
        <f t="shared" si="35"/>
        <v>-100</v>
      </c>
    </row>
    <row r="144" spans="1:7" ht="56.25">
      <c r="A144" s="13" t="s">
        <v>145</v>
      </c>
      <c r="B144" s="89" t="s">
        <v>146</v>
      </c>
      <c r="C144" s="38">
        <v>-815.6703</v>
      </c>
      <c r="D144" s="42"/>
      <c r="E144" s="38">
        <v>-1970.38841</v>
      </c>
      <c r="F144" s="46"/>
      <c r="G144" s="46">
        <f t="shared" si="35"/>
        <v>141.56677152521064</v>
      </c>
    </row>
    <row r="145" spans="1:7">
      <c r="A145" s="93" t="s">
        <v>147</v>
      </c>
      <c r="B145" s="94"/>
      <c r="C145" s="95">
        <f>C101+C5</f>
        <v>1178466.0153999999</v>
      </c>
      <c r="D145" s="95">
        <f t="shared" ref="D145" si="36">D101+D5</f>
        <v>3984381.7</v>
      </c>
      <c r="E145" s="95">
        <f>E101+E5</f>
        <v>2492688.8816200001</v>
      </c>
      <c r="F145" s="85">
        <f t="shared" si="23"/>
        <v>62.561498101951429</v>
      </c>
      <c r="G145" s="85">
        <f t="shared" si="35"/>
        <v>111.51979344724006</v>
      </c>
    </row>
    <row r="146" spans="1:7">
      <c r="A146" s="96" t="s">
        <v>279</v>
      </c>
      <c r="B146" s="97"/>
      <c r="C146" s="97"/>
      <c r="D146" s="97"/>
      <c r="E146" s="97"/>
      <c r="F146" s="98"/>
      <c r="G146" s="98"/>
    </row>
    <row r="147" spans="1:7">
      <c r="A147" s="134"/>
      <c r="B147" s="135"/>
      <c r="C147" s="135"/>
      <c r="D147" s="135"/>
      <c r="E147" s="135"/>
      <c r="F147" s="47"/>
      <c r="G147" s="47"/>
    </row>
  </sheetData>
  <mergeCells count="3">
    <mergeCell ref="A147:E147"/>
    <mergeCell ref="A1:G2"/>
    <mergeCell ref="A3:E3"/>
  </mergeCells>
  <pageMargins left="0.78740157480314965" right="0.23622047244094491" top="0.59055118110236227" bottom="0.59055118110236227" header="0.31496062992125984" footer="0.31496062992125984"/>
  <pageSetup paperSize="9" scale="81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F3" sqref="F3"/>
    </sheetView>
  </sheetViews>
  <sheetFormatPr defaultRowHeight="15"/>
  <cols>
    <col min="1" max="1" width="10.85546875" customWidth="1"/>
    <col min="2" max="2" width="26.85546875" customWidth="1"/>
    <col min="4" max="4" width="11" customWidth="1"/>
    <col min="5" max="5" width="11.5703125" customWidth="1"/>
    <col min="6" max="6" width="10.42578125" customWidth="1"/>
    <col min="7" max="7" width="11.85546875" customWidth="1"/>
  </cols>
  <sheetData>
    <row r="1" spans="1:7">
      <c r="A1" s="139" t="s">
        <v>360</v>
      </c>
      <c r="B1" s="139"/>
      <c r="C1" s="139"/>
      <c r="D1" s="139"/>
      <c r="E1" s="139"/>
      <c r="F1" s="139"/>
      <c r="G1" s="139"/>
    </row>
    <row r="2" spans="1:7" ht="29.25" customHeight="1">
      <c r="A2" s="139"/>
      <c r="B2" s="139"/>
      <c r="C2" s="139"/>
      <c r="D2" s="139"/>
      <c r="E2" s="139"/>
      <c r="F2" s="139"/>
      <c r="G2" s="139"/>
    </row>
    <row r="3" spans="1:7">
      <c r="F3" s="48" t="s">
        <v>0</v>
      </c>
    </row>
    <row r="4" spans="1:7" ht="73.5">
      <c r="A4" s="102" t="s">
        <v>286</v>
      </c>
      <c r="B4" s="102" t="s">
        <v>287</v>
      </c>
      <c r="C4" s="3" t="s">
        <v>249</v>
      </c>
      <c r="D4" s="102" t="s">
        <v>361</v>
      </c>
      <c r="E4" s="3" t="s">
        <v>250</v>
      </c>
      <c r="F4" s="4" t="s">
        <v>251</v>
      </c>
      <c r="G4" s="4" t="s">
        <v>223</v>
      </c>
    </row>
    <row r="5" spans="1:7" ht="21">
      <c r="A5" s="103" t="s">
        <v>288</v>
      </c>
      <c r="B5" s="104" t="s">
        <v>289</v>
      </c>
      <c r="C5" s="107">
        <v>109383.9826</v>
      </c>
      <c r="D5" s="110">
        <v>195523.34322000001</v>
      </c>
      <c r="E5" s="107">
        <v>129219.66815</v>
      </c>
      <c r="F5" s="85">
        <f>E5*100/D5</f>
        <v>66.089125739121556</v>
      </c>
      <c r="G5" s="85">
        <f>E5*100/C5-100</f>
        <v>18.133994647585624</v>
      </c>
    </row>
    <row r="6" spans="1:7" ht="45">
      <c r="A6" s="105" t="s">
        <v>290</v>
      </c>
      <c r="B6" s="106" t="s">
        <v>291</v>
      </c>
      <c r="C6" s="108">
        <v>2558.8476000000001</v>
      </c>
      <c r="D6" s="111">
        <v>4166.5889399999996</v>
      </c>
      <c r="E6" s="108">
        <v>2857.7403100000001</v>
      </c>
      <c r="F6" s="46">
        <f t="shared" ref="F6:F42" si="0">E6*100/D6</f>
        <v>68.587046890207517</v>
      </c>
      <c r="G6" s="46">
        <f t="shared" ref="G6:G42" si="1">E6*100/C6-100</f>
        <v>11.680754649085003</v>
      </c>
    </row>
    <row r="7" spans="1:7" ht="67.5">
      <c r="A7" s="105" t="s">
        <v>292</v>
      </c>
      <c r="B7" s="106" t="s">
        <v>293</v>
      </c>
      <c r="C7" s="108">
        <v>98.336600000000004</v>
      </c>
      <c r="D7" s="111">
        <v>150</v>
      </c>
      <c r="E7" s="108">
        <v>105.47329000000001</v>
      </c>
      <c r="F7" s="46">
        <f t="shared" si="0"/>
        <v>70.315526666666671</v>
      </c>
      <c r="G7" s="46">
        <f t="shared" si="1"/>
        <v>7.257409753845451</v>
      </c>
    </row>
    <row r="8" spans="1:7" ht="67.5">
      <c r="A8" s="105" t="s">
        <v>294</v>
      </c>
      <c r="B8" s="106" t="s">
        <v>295</v>
      </c>
      <c r="C8" s="108">
        <v>57223.1077</v>
      </c>
      <c r="D8" s="111">
        <v>96082.253020000004</v>
      </c>
      <c r="E8" s="108">
        <v>68831.010190000001</v>
      </c>
      <c r="F8" s="46">
        <f t="shared" si="0"/>
        <v>71.637589696894892</v>
      </c>
      <c r="G8" s="46">
        <f t="shared" si="1"/>
        <v>20.285340934043688</v>
      </c>
    </row>
    <row r="9" spans="1:7">
      <c r="A9" s="105" t="s">
        <v>296</v>
      </c>
      <c r="B9" s="106" t="s">
        <v>297</v>
      </c>
      <c r="C9" s="108">
        <v>414.19</v>
      </c>
      <c r="D9" s="111">
        <v>47.591000000000001</v>
      </c>
      <c r="E9" s="108">
        <v>7.1589999999999998</v>
      </c>
      <c r="F9" s="46">
        <f t="shared" si="0"/>
        <v>15.042760185749406</v>
      </c>
      <c r="G9" s="46">
        <f t="shared" si="1"/>
        <v>-98.271566189429976</v>
      </c>
    </row>
    <row r="10" spans="1:7" ht="56.25">
      <c r="A10" s="105" t="s">
        <v>298</v>
      </c>
      <c r="B10" s="106" t="s">
        <v>299</v>
      </c>
      <c r="C10" s="108">
        <v>11777.863600000001</v>
      </c>
      <c r="D10" s="111">
        <v>17623.048569999999</v>
      </c>
      <c r="E10" s="108">
        <v>12259.62693</v>
      </c>
      <c r="F10" s="46">
        <f t="shared" si="0"/>
        <v>69.565869272299238</v>
      </c>
      <c r="G10" s="46">
        <f t="shared" si="1"/>
        <v>4.0904135619298501</v>
      </c>
    </row>
    <row r="11" spans="1:7">
      <c r="A11" s="105" t="s">
        <v>300</v>
      </c>
      <c r="B11" s="106" t="s">
        <v>301</v>
      </c>
      <c r="C11" s="108">
        <v>0</v>
      </c>
      <c r="D11" s="111">
        <v>438.21749999999997</v>
      </c>
      <c r="E11" s="108">
        <v>0</v>
      </c>
      <c r="F11" s="46">
        <f t="shared" si="0"/>
        <v>0</v>
      </c>
      <c r="G11" s="46"/>
    </row>
    <row r="12" spans="1:7" ht="22.5">
      <c r="A12" s="105" t="s">
        <v>302</v>
      </c>
      <c r="B12" s="106" t="s">
        <v>303</v>
      </c>
      <c r="C12" s="108">
        <v>37311.6371</v>
      </c>
      <c r="D12" s="111">
        <v>77015.644190000006</v>
      </c>
      <c r="E12" s="108">
        <v>45158.658430000003</v>
      </c>
      <c r="F12" s="46">
        <f t="shared" si="0"/>
        <v>58.635695260293062</v>
      </c>
      <c r="G12" s="46">
        <f t="shared" si="1"/>
        <v>21.031029297827303</v>
      </c>
    </row>
    <row r="13" spans="1:7" ht="42">
      <c r="A13" s="103" t="s">
        <v>304</v>
      </c>
      <c r="B13" s="104" t="s">
        <v>305</v>
      </c>
      <c r="C13" s="107">
        <v>164.38800000000001</v>
      </c>
      <c r="D13" s="110">
        <v>1415.7153000000001</v>
      </c>
      <c r="E13" s="107">
        <v>1126.2991199999999</v>
      </c>
      <c r="F13" s="85">
        <f t="shared" si="0"/>
        <v>79.556893960247507</v>
      </c>
      <c r="G13" s="85">
        <f t="shared" si="1"/>
        <v>585.14679903642593</v>
      </c>
    </row>
    <row r="14" spans="1:7" ht="45">
      <c r="A14" s="105" t="s">
        <v>306</v>
      </c>
      <c r="B14" s="106" t="s">
        <v>307</v>
      </c>
      <c r="C14" s="108">
        <v>164.38800000000001</v>
      </c>
      <c r="D14" s="111">
        <v>1415.7153000000001</v>
      </c>
      <c r="E14" s="108">
        <v>1126.2991199999999</v>
      </c>
      <c r="F14" s="46">
        <f t="shared" si="0"/>
        <v>79.556893960247507</v>
      </c>
      <c r="G14" s="46">
        <f t="shared" si="1"/>
        <v>585.14679903642593</v>
      </c>
    </row>
    <row r="15" spans="1:7" ht="21">
      <c r="A15" s="103" t="s">
        <v>308</v>
      </c>
      <c r="B15" s="104" t="s">
        <v>309</v>
      </c>
      <c r="C15" s="107">
        <v>56019.1872</v>
      </c>
      <c r="D15" s="110">
        <v>258318.08961</v>
      </c>
      <c r="E15" s="107">
        <v>101036.17307</v>
      </c>
      <c r="F15" s="85">
        <f t="shared" si="0"/>
        <v>39.11308465564337</v>
      </c>
      <c r="G15" s="85">
        <f t="shared" si="1"/>
        <v>80.359941156018778</v>
      </c>
    </row>
    <row r="16" spans="1:7" ht="22.5">
      <c r="A16" s="105" t="s">
        <v>310</v>
      </c>
      <c r="B16" s="106" t="s">
        <v>311</v>
      </c>
      <c r="C16" s="108">
        <v>28628.395199999999</v>
      </c>
      <c r="D16" s="111">
        <v>221533.79834000001</v>
      </c>
      <c r="E16" s="108">
        <v>72757.922659999997</v>
      </c>
      <c r="F16" s="46">
        <f t="shared" si="0"/>
        <v>32.842809180897284</v>
      </c>
      <c r="G16" s="46">
        <f t="shared" si="1"/>
        <v>154.14600487281243</v>
      </c>
    </row>
    <row r="17" spans="1:7" ht="22.5">
      <c r="A17" s="105" t="s">
        <v>312</v>
      </c>
      <c r="B17" s="106" t="s">
        <v>313</v>
      </c>
      <c r="C17" s="108">
        <v>27390.792000000001</v>
      </c>
      <c r="D17" s="111">
        <v>36784.275199999996</v>
      </c>
      <c r="E17" s="108">
        <v>28278.250410000001</v>
      </c>
      <c r="F17" s="46">
        <f t="shared" si="0"/>
        <v>76.875921181668417</v>
      </c>
      <c r="G17" s="46">
        <f t="shared" si="1"/>
        <v>3.2399881317780057</v>
      </c>
    </row>
    <row r="18" spans="1:7" ht="21">
      <c r="A18" s="103" t="s">
        <v>314</v>
      </c>
      <c r="B18" s="104" t="s">
        <v>315</v>
      </c>
      <c r="C18" s="107">
        <v>36961.7808</v>
      </c>
      <c r="D18" s="110">
        <v>2411533.7115099998</v>
      </c>
      <c r="E18" s="107">
        <v>1240309.5195500001</v>
      </c>
      <c r="F18" s="85">
        <f t="shared" si="0"/>
        <v>51.43239398355211</v>
      </c>
      <c r="G18" s="85">
        <f t="shared" si="1"/>
        <v>3255.6541181316679</v>
      </c>
    </row>
    <row r="19" spans="1:7">
      <c r="A19" s="105" t="s">
        <v>316</v>
      </c>
      <c r="B19" s="106" t="s">
        <v>317</v>
      </c>
      <c r="C19" s="108">
        <v>30715.500199999999</v>
      </c>
      <c r="D19" s="111">
        <v>2002442.49859</v>
      </c>
      <c r="E19" s="108">
        <v>1026810.27075</v>
      </c>
      <c r="F19" s="46">
        <f t="shared" si="0"/>
        <v>51.27789044993893</v>
      </c>
      <c r="G19" s="46">
        <f t="shared" si="1"/>
        <v>3242.9710213542285</v>
      </c>
    </row>
    <row r="20" spans="1:7">
      <c r="A20" s="105" t="s">
        <v>318</v>
      </c>
      <c r="B20" s="106" t="s">
        <v>319</v>
      </c>
      <c r="C20" s="108">
        <v>6190.3050999999996</v>
      </c>
      <c r="D20" s="111">
        <v>401388.59281</v>
      </c>
      <c r="E20" s="108">
        <v>207763.30627</v>
      </c>
      <c r="F20" s="46">
        <f t="shared" si="0"/>
        <v>51.761138704892431</v>
      </c>
      <c r="G20" s="46">
        <f t="shared" si="1"/>
        <v>3256.2692454367075</v>
      </c>
    </row>
    <row r="21" spans="1:7">
      <c r="A21" s="105" t="s">
        <v>320</v>
      </c>
      <c r="B21" s="106" t="s">
        <v>321</v>
      </c>
      <c r="C21" s="108">
        <v>55.975499999999997</v>
      </c>
      <c r="D21" s="111">
        <v>7702.6201099999998</v>
      </c>
      <c r="E21" s="108">
        <v>5735.9425300000003</v>
      </c>
      <c r="F21" s="46">
        <f t="shared" si="0"/>
        <v>74.46742080079035</v>
      </c>
      <c r="G21" s="46">
        <f t="shared" si="1"/>
        <v>10147.237684344045</v>
      </c>
    </row>
    <row r="22" spans="1:7">
      <c r="A22" s="103" t="s">
        <v>322</v>
      </c>
      <c r="B22" s="104" t="s">
        <v>323</v>
      </c>
      <c r="C22" s="107">
        <v>807200.12589999998</v>
      </c>
      <c r="D22" s="110">
        <v>1133485.13805</v>
      </c>
      <c r="E22" s="107">
        <v>838735.67634999997</v>
      </c>
      <c r="F22" s="85">
        <f t="shared" si="0"/>
        <v>73.996177646662872</v>
      </c>
      <c r="G22" s="85">
        <f t="shared" si="1"/>
        <v>3.9067821520516901</v>
      </c>
    </row>
    <row r="23" spans="1:7">
      <c r="A23" s="105" t="s">
        <v>324</v>
      </c>
      <c r="B23" s="106" t="s">
        <v>325</v>
      </c>
      <c r="C23" s="108">
        <v>228830.6637</v>
      </c>
      <c r="D23" s="111">
        <v>324702.20259</v>
      </c>
      <c r="E23" s="108">
        <v>232915.93453</v>
      </c>
      <c r="F23" s="46">
        <f t="shared" si="0"/>
        <v>71.732169560950567</v>
      </c>
      <c r="G23" s="46">
        <f t="shared" si="1"/>
        <v>1.7852812048632813</v>
      </c>
    </row>
    <row r="24" spans="1:7">
      <c r="A24" s="105" t="s">
        <v>326</v>
      </c>
      <c r="B24" s="106" t="s">
        <v>327</v>
      </c>
      <c r="C24" s="108">
        <v>477703.75170000002</v>
      </c>
      <c r="D24" s="111">
        <v>647203.99051999999</v>
      </c>
      <c r="E24" s="108">
        <v>485962.21370999998</v>
      </c>
      <c r="F24" s="46">
        <f t="shared" si="0"/>
        <v>75.086405650798085</v>
      </c>
      <c r="G24" s="46">
        <f t="shared" si="1"/>
        <v>1.72878315914636</v>
      </c>
    </row>
    <row r="25" spans="1:7">
      <c r="A25" s="105" t="s">
        <v>328</v>
      </c>
      <c r="B25" s="106" t="s">
        <v>329</v>
      </c>
      <c r="C25" s="108">
        <v>67352.906000000003</v>
      </c>
      <c r="D25" s="111">
        <v>108194.80129</v>
      </c>
      <c r="E25" s="108">
        <v>80277.880510000003</v>
      </c>
      <c r="F25" s="46">
        <f t="shared" si="0"/>
        <v>74.197539579399134</v>
      </c>
      <c r="G25" s="46">
        <f t="shared" si="1"/>
        <v>19.189928508801088</v>
      </c>
    </row>
    <row r="26" spans="1:7">
      <c r="A26" s="105" t="s">
        <v>330</v>
      </c>
      <c r="B26" s="106" t="s">
        <v>331</v>
      </c>
      <c r="C26" s="108">
        <v>1960.4480000000001</v>
      </c>
      <c r="D26" s="111">
        <v>2313.3544499999998</v>
      </c>
      <c r="E26" s="108">
        <v>2236.5422400000002</v>
      </c>
      <c r="F26" s="46">
        <f t="shared" si="0"/>
        <v>96.679617773229708</v>
      </c>
      <c r="G26" s="46">
        <f t="shared" si="1"/>
        <v>14.083221794202146</v>
      </c>
    </row>
    <row r="27" spans="1:7" ht="22.5">
      <c r="A27" s="105" t="s">
        <v>332</v>
      </c>
      <c r="B27" s="106" t="s">
        <v>333</v>
      </c>
      <c r="C27" s="108">
        <v>31352.356500000002</v>
      </c>
      <c r="D27" s="111">
        <v>51070.789199999999</v>
      </c>
      <c r="E27" s="108">
        <v>37343.105360000001</v>
      </c>
      <c r="F27" s="46">
        <f t="shared" si="0"/>
        <v>73.120282543039309</v>
      </c>
      <c r="G27" s="46">
        <f t="shared" si="1"/>
        <v>19.107810476702127</v>
      </c>
    </row>
    <row r="28" spans="1:7" ht="21">
      <c r="A28" s="103" t="s">
        <v>334</v>
      </c>
      <c r="B28" s="104" t="s">
        <v>335</v>
      </c>
      <c r="C28" s="107">
        <v>122691.4923</v>
      </c>
      <c r="D28" s="110">
        <v>249472.42134</v>
      </c>
      <c r="E28" s="107">
        <v>143295.57336000001</v>
      </c>
      <c r="F28" s="85">
        <f t="shared" si="0"/>
        <v>57.439444644947706</v>
      </c>
      <c r="G28" s="85">
        <f t="shared" si="1"/>
        <v>16.79340651397392</v>
      </c>
    </row>
    <row r="29" spans="1:7">
      <c r="A29" s="105" t="s">
        <v>336</v>
      </c>
      <c r="B29" s="106" t="s">
        <v>337</v>
      </c>
      <c r="C29" s="108">
        <v>97644.947</v>
      </c>
      <c r="D29" s="111">
        <v>210563.24142999999</v>
      </c>
      <c r="E29" s="108">
        <v>114498.56733999999</v>
      </c>
      <c r="F29" s="46">
        <f t="shared" si="0"/>
        <v>54.377281885672382</v>
      </c>
      <c r="G29" s="46">
        <f t="shared" si="1"/>
        <v>17.260104959655507</v>
      </c>
    </row>
    <row r="30" spans="1:7" ht="22.5">
      <c r="A30" s="105" t="s">
        <v>338</v>
      </c>
      <c r="B30" s="106" t="s">
        <v>339</v>
      </c>
      <c r="C30" s="108">
        <v>25046.545300000002</v>
      </c>
      <c r="D30" s="111">
        <v>38909.179909999999</v>
      </c>
      <c r="E30" s="108">
        <v>28797.006020000001</v>
      </c>
      <c r="F30" s="46">
        <f t="shared" si="0"/>
        <v>74.01082748752286</v>
      </c>
      <c r="G30" s="46">
        <f t="shared" si="1"/>
        <v>14.973964173813613</v>
      </c>
    </row>
    <row r="31" spans="1:7">
      <c r="A31" s="103" t="s">
        <v>340</v>
      </c>
      <c r="B31" s="104" t="s">
        <v>341</v>
      </c>
      <c r="C31" s="107">
        <v>36001.245199999998</v>
      </c>
      <c r="D31" s="110">
        <v>59256.75692</v>
      </c>
      <c r="E31" s="107">
        <v>45355.045189999997</v>
      </c>
      <c r="F31" s="85">
        <f t="shared" si="0"/>
        <v>76.539870805335994</v>
      </c>
      <c r="G31" s="85">
        <f t="shared" si="1"/>
        <v>25.981879065671862</v>
      </c>
    </row>
    <row r="32" spans="1:7">
      <c r="A32" s="105" t="s">
        <v>342</v>
      </c>
      <c r="B32" s="106" t="s">
        <v>343</v>
      </c>
      <c r="C32" s="108">
        <v>5744.2673000000004</v>
      </c>
      <c r="D32" s="111">
        <v>8355.3734600000007</v>
      </c>
      <c r="E32" s="108">
        <v>6223.5982700000004</v>
      </c>
      <c r="F32" s="46">
        <f t="shared" si="0"/>
        <v>74.486177066704087</v>
      </c>
      <c r="G32" s="46">
        <f t="shared" si="1"/>
        <v>8.3445101867038858</v>
      </c>
    </row>
    <row r="33" spans="1:7">
      <c r="A33" s="105" t="s">
        <v>344</v>
      </c>
      <c r="B33" s="106" t="s">
        <v>345</v>
      </c>
      <c r="C33" s="108">
        <v>9632.85</v>
      </c>
      <c r="D33" s="111">
        <v>14899</v>
      </c>
      <c r="E33" s="108">
        <v>9401.7919999999995</v>
      </c>
      <c r="F33" s="46">
        <f t="shared" si="0"/>
        <v>63.103510302704876</v>
      </c>
      <c r="G33" s="46">
        <f t="shared" si="1"/>
        <v>-2.3986462988627579</v>
      </c>
    </row>
    <row r="34" spans="1:7">
      <c r="A34" s="105" t="s">
        <v>346</v>
      </c>
      <c r="B34" s="106" t="s">
        <v>347</v>
      </c>
      <c r="C34" s="108">
        <v>20624.127899999999</v>
      </c>
      <c r="D34" s="111">
        <v>36002.383459999997</v>
      </c>
      <c r="E34" s="108">
        <v>29729.654920000001</v>
      </c>
      <c r="F34" s="46">
        <f t="shared" si="0"/>
        <v>82.576907590106543</v>
      </c>
      <c r="G34" s="46">
        <f t="shared" si="1"/>
        <v>44.14987661126753</v>
      </c>
    </row>
    <row r="35" spans="1:7" ht="21">
      <c r="A35" s="103" t="s">
        <v>348</v>
      </c>
      <c r="B35" s="104" t="s">
        <v>349</v>
      </c>
      <c r="C35" s="107">
        <v>8593.2618000000002</v>
      </c>
      <c r="D35" s="110">
        <v>15161.000749999999</v>
      </c>
      <c r="E35" s="107">
        <v>10864.61609</v>
      </c>
      <c r="F35" s="85">
        <f t="shared" si="0"/>
        <v>71.661602483595942</v>
      </c>
      <c r="G35" s="85">
        <f t="shared" si="1"/>
        <v>26.431806022714198</v>
      </c>
    </row>
    <row r="36" spans="1:7">
      <c r="A36" s="105" t="s">
        <v>350</v>
      </c>
      <c r="B36" s="106" t="s">
        <v>351</v>
      </c>
      <c r="C36" s="108">
        <v>8593.2618000000002</v>
      </c>
      <c r="D36" s="111">
        <v>12283.255950000001</v>
      </c>
      <c r="E36" s="108">
        <v>10352.065759999999</v>
      </c>
      <c r="F36" s="46">
        <f t="shared" si="0"/>
        <v>84.277864127711183</v>
      </c>
      <c r="G36" s="46">
        <f t="shared" si="1"/>
        <v>20.467245161784774</v>
      </c>
    </row>
    <row r="37" spans="1:7">
      <c r="A37" s="114" t="s">
        <v>362</v>
      </c>
      <c r="B37" s="115" t="s">
        <v>363</v>
      </c>
      <c r="C37" s="112"/>
      <c r="D37" s="111">
        <v>2877.7447999999999</v>
      </c>
      <c r="E37" s="108">
        <v>512.55033000000003</v>
      </c>
      <c r="F37" s="46">
        <f t="shared" si="0"/>
        <v>17.810833330321717</v>
      </c>
      <c r="G37" s="46"/>
    </row>
    <row r="38" spans="1:7" ht="31.5">
      <c r="A38" s="103" t="s">
        <v>352</v>
      </c>
      <c r="B38" s="104" t="s">
        <v>353</v>
      </c>
      <c r="C38" s="107">
        <v>2.6520999999999999</v>
      </c>
      <c r="D38" s="110">
        <v>550</v>
      </c>
      <c r="E38" s="107">
        <v>2.0462799999999999</v>
      </c>
      <c r="F38" s="85">
        <f t="shared" si="0"/>
        <v>0.37205090909090904</v>
      </c>
      <c r="G38" s="85">
        <f t="shared" si="1"/>
        <v>-22.84303005165718</v>
      </c>
    </row>
    <row r="39" spans="1:7" ht="33.75">
      <c r="A39" s="105" t="s">
        <v>354</v>
      </c>
      <c r="B39" s="106" t="s">
        <v>355</v>
      </c>
      <c r="C39" s="108">
        <v>2.6520999999999999</v>
      </c>
      <c r="D39" s="111">
        <v>550</v>
      </c>
      <c r="E39" s="108">
        <v>2.0462799999999999</v>
      </c>
      <c r="F39" s="46">
        <f t="shared" si="0"/>
        <v>0.37205090909090904</v>
      </c>
      <c r="G39" s="46">
        <f t="shared" si="1"/>
        <v>-22.84303005165718</v>
      </c>
    </row>
    <row r="40" spans="1:7" ht="52.5">
      <c r="A40" s="103" t="s">
        <v>356</v>
      </c>
      <c r="B40" s="104" t="s">
        <v>357</v>
      </c>
      <c r="C40" s="107">
        <v>21194.791700000002</v>
      </c>
      <c r="D40" s="110">
        <v>16793.599999999999</v>
      </c>
      <c r="E40" s="107">
        <v>12855.52485</v>
      </c>
      <c r="F40" s="85">
        <f t="shared" si="0"/>
        <v>76.550143209317838</v>
      </c>
      <c r="G40" s="85">
        <f t="shared" si="1"/>
        <v>-39.34583065517932</v>
      </c>
    </row>
    <row r="41" spans="1:7" ht="45">
      <c r="A41" s="105" t="s">
        <v>358</v>
      </c>
      <c r="B41" s="106" t="s">
        <v>359</v>
      </c>
      <c r="C41" s="108">
        <v>21194.791700000002</v>
      </c>
      <c r="D41" s="111">
        <v>16793.599999999999</v>
      </c>
      <c r="E41" s="108">
        <v>12855.52485</v>
      </c>
      <c r="F41" s="46">
        <f>E41*100/D41</f>
        <v>76.550143209317838</v>
      </c>
      <c r="G41" s="46">
        <f t="shared" si="1"/>
        <v>-39.34583065517932</v>
      </c>
    </row>
    <row r="42" spans="1:7">
      <c r="A42" s="94"/>
      <c r="B42" s="93" t="s">
        <v>147</v>
      </c>
      <c r="C42" s="109">
        <f>C40+C38+C35+C31+C28+C22+C18+C15+C13+C5</f>
        <v>1198212.9075999998</v>
      </c>
      <c r="D42" s="109">
        <v>4341509.7767000003</v>
      </c>
      <c r="E42" s="113">
        <f>E40+E38+E35+E31+E28+E22+E18+E15+E13+E5</f>
        <v>2522800.1420100001</v>
      </c>
      <c r="F42" s="85">
        <f t="shared" si="0"/>
        <v>58.108820934812933</v>
      </c>
      <c r="G42" s="85">
        <f t="shared" si="1"/>
        <v>110.54690080606176</v>
      </c>
    </row>
    <row r="44" spans="1:7">
      <c r="A44" s="131" t="s">
        <v>279</v>
      </c>
    </row>
  </sheetData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I3" sqref="I3"/>
    </sheetView>
  </sheetViews>
  <sheetFormatPr defaultRowHeight="15"/>
  <cols>
    <col min="2" max="2" width="22.140625" customWidth="1"/>
    <col min="3" max="3" width="10.42578125" customWidth="1"/>
    <col min="4" max="4" width="11" customWidth="1"/>
    <col min="5" max="5" width="11.140625" customWidth="1"/>
    <col min="6" max="6" width="13" customWidth="1"/>
    <col min="7" max="7" width="14.28515625" customWidth="1"/>
  </cols>
  <sheetData>
    <row r="1" spans="1:7" ht="15.75">
      <c r="A1" s="140" t="s">
        <v>364</v>
      </c>
      <c r="B1" s="141"/>
      <c r="C1" s="141"/>
      <c r="D1" s="141"/>
      <c r="E1" s="141"/>
      <c r="F1" s="141"/>
      <c r="G1" s="142"/>
    </row>
    <row r="2" spans="1:7">
      <c r="A2" s="116"/>
      <c r="B2" s="116"/>
      <c r="C2" s="116"/>
      <c r="D2" s="116"/>
      <c r="E2" s="116"/>
      <c r="F2" s="48" t="s">
        <v>0</v>
      </c>
      <c r="G2" s="116"/>
    </row>
    <row r="3" spans="1:7" ht="89.25">
      <c r="A3" s="117" t="s">
        <v>365</v>
      </c>
      <c r="B3" s="118" t="s">
        <v>287</v>
      </c>
      <c r="C3" s="119" t="s">
        <v>249</v>
      </c>
      <c r="D3" s="119" t="s">
        <v>222</v>
      </c>
      <c r="E3" s="119" t="s">
        <v>250</v>
      </c>
      <c r="F3" s="120" t="s">
        <v>251</v>
      </c>
      <c r="G3" s="120" t="s">
        <v>370</v>
      </c>
    </row>
    <row r="4" spans="1:7">
      <c r="A4" s="143" t="s">
        <v>364</v>
      </c>
      <c r="B4" s="144"/>
      <c r="C4" s="144"/>
      <c r="D4" s="144"/>
      <c r="E4" s="144"/>
      <c r="F4" s="144"/>
      <c r="G4" s="145"/>
    </row>
    <row r="5" spans="1:7" ht="34.5">
      <c r="A5" s="121">
        <v>1020000</v>
      </c>
      <c r="B5" s="122" t="s">
        <v>366</v>
      </c>
      <c r="C5" s="121"/>
      <c r="D5" s="123">
        <v>20480.900000000001</v>
      </c>
      <c r="E5" s="121"/>
      <c r="F5" s="124">
        <f t="shared" ref="F5:F9" si="0">E5/D5*100</f>
        <v>0</v>
      </c>
      <c r="G5" s="125"/>
    </row>
    <row r="6" spans="1:7" ht="45.75">
      <c r="A6" s="121">
        <v>1030000</v>
      </c>
      <c r="B6" s="122" t="s">
        <v>367</v>
      </c>
      <c r="C6" s="126">
        <v>-293.60000000000002</v>
      </c>
      <c r="D6" s="123">
        <v>-880.8</v>
      </c>
      <c r="E6" s="126">
        <v>-880.8</v>
      </c>
      <c r="F6" s="124">
        <f t="shared" si="0"/>
        <v>100</v>
      </c>
      <c r="G6" s="125"/>
    </row>
    <row r="7" spans="1:7" ht="34.5">
      <c r="A7" s="121">
        <v>1050000</v>
      </c>
      <c r="B7" s="127" t="s">
        <v>368</v>
      </c>
      <c r="C7" s="123">
        <v>-119681.43651</v>
      </c>
      <c r="D7" s="123">
        <v>337527.95594000001</v>
      </c>
      <c r="E7" s="123">
        <v>46402.534039999999</v>
      </c>
      <c r="F7" s="124">
        <f t="shared" si="0"/>
        <v>13.747760214637941</v>
      </c>
      <c r="G7" s="125">
        <f>E7*100/C7-100</f>
        <v>-138.77170544834064</v>
      </c>
    </row>
    <row r="8" spans="1:7" ht="34.5">
      <c r="A8" s="121">
        <v>1060000</v>
      </c>
      <c r="B8" s="127" t="s">
        <v>369</v>
      </c>
      <c r="C8" s="123">
        <v>139721.94605999999</v>
      </c>
      <c r="D8" s="123"/>
      <c r="E8" s="123">
        <v>-15410.496209999999</v>
      </c>
      <c r="F8" s="124"/>
      <c r="G8" s="125">
        <f>E8*100/C8-100</f>
        <v>-111.02940278500155</v>
      </c>
    </row>
    <row r="9" spans="1:7">
      <c r="A9" s="146"/>
      <c r="B9" s="146"/>
      <c r="C9" s="128">
        <f>C5+C7+C8+C6</f>
        <v>19746.909549999989</v>
      </c>
      <c r="D9" s="128">
        <f>D5+D7+D8+D6</f>
        <v>357128.05594000005</v>
      </c>
      <c r="E9" s="128">
        <f>E5+E7+E8+E6</f>
        <v>30111.237830000002</v>
      </c>
      <c r="F9" s="129">
        <f t="shared" si="0"/>
        <v>8.4314960219924302</v>
      </c>
      <c r="G9" s="130">
        <f t="shared" ref="G9" si="1">E9*100/C9-100</f>
        <v>52.485824446387966</v>
      </c>
    </row>
    <row r="10" spans="1:7">
      <c r="A10" s="131"/>
      <c r="B10" s="131"/>
      <c r="C10" s="131"/>
      <c r="D10" s="116"/>
      <c r="E10" s="116"/>
      <c r="F10" s="116"/>
      <c r="G10" s="116"/>
    </row>
    <row r="11" spans="1:7">
      <c r="A11" s="131" t="s">
        <v>279</v>
      </c>
      <c r="B11" s="131"/>
      <c r="C11" s="131"/>
      <c r="D11" s="116"/>
      <c r="E11" s="116"/>
      <c r="F11" s="116"/>
      <c r="G11" s="116"/>
    </row>
  </sheetData>
  <mergeCells count="3">
    <mergeCell ref="A1:G1"/>
    <mergeCell ref="A4:G4"/>
    <mergeCell ref="A9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&gt;3443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3393C39-CA64-47CB-AEEA-83A55C8402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2023-04-17T15:31:06Z</cp:lastPrinted>
  <dcterms:created xsi:type="dcterms:W3CDTF">2021-07-07T12:47:35Z</dcterms:created>
  <dcterms:modified xsi:type="dcterms:W3CDTF">2023-10-26T07:48:42Z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месяц).xlsx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