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 activeTab="2"/>
  </bookViews>
  <sheets>
    <sheet name="доходы" sheetId="2" r:id="rId1"/>
    <sheet name="расходы" sheetId="4" r:id="rId2"/>
    <sheet name="источники" sheetId="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"/>
  <c r="E9"/>
  <c r="D9"/>
  <c r="G8"/>
  <c r="G7"/>
  <c r="F7"/>
  <c r="G6"/>
  <c r="F6"/>
  <c r="F5"/>
  <c r="F9" l="1"/>
  <c r="G9"/>
  <c r="E19" i="4" l="1"/>
  <c r="G19" s="1"/>
  <c r="D19"/>
  <c r="D16"/>
  <c r="E16"/>
  <c r="D14"/>
  <c r="E14"/>
  <c r="D4"/>
  <c r="E4"/>
  <c r="C4"/>
  <c r="F5"/>
  <c r="G5"/>
  <c r="F6"/>
  <c r="G6"/>
  <c r="F7"/>
  <c r="G7"/>
  <c r="F8"/>
  <c r="G8"/>
  <c r="F9"/>
  <c r="G9"/>
  <c r="F10"/>
  <c r="F11"/>
  <c r="G11"/>
  <c r="G12"/>
  <c r="G13"/>
  <c r="F14"/>
  <c r="F15"/>
  <c r="G15"/>
  <c r="F17"/>
  <c r="G17"/>
  <c r="F18"/>
  <c r="G18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F40"/>
  <c r="G40"/>
  <c r="F41"/>
  <c r="G41"/>
  <c r="F19" l="1"/>
  <c r="F16"/>
  <c r="F4"/>
  <c r="D42"/>
  <c r="E42"/>
  <c r="F128" i="2"/>
  <c r="G128"/>
  <c r="F130"/>
  <c r="G130"/>
  <c r="F131"/>
  <c r="F132"/>
  <c r="F133"/>
  <c r="G133"/>
  <c r="F134"/>
  <c r="G134"/>
  <c r="G135"/>
  <c r="G136"/>
  <c r="F137"/>
  <c r="F138"/>
  <c r="G138"/>
  <c r="F139"/>
  <c r="G139"/>
  <c r="F140"/>
  <c r="G140"/>
  <c r="F141"/>
  <c r="G141"/>
  <c r="F142"/>
  <c r="G142"/>
  <c r="F143"/>
  <c r="F144"/>
  <c r="G144"/>
  <c r="F146"/>
  <c r="G146"/>
  <c r="F147"/>
  <c r="G147"/>
  <c r="F148"/>
  <c r="F149"/>
  <c r="G149"/>
  <c r="F150"/>
  <c r="G150"/>
  <c r="F151"/>
  <c r="G151"/>
  <c r="F152"/>
  <c r="G152"/>
  <c r="F153"/>
  <c r="F154"/>
  <c r="F155"/>
  <c r="G155"/>
  <c r="F156"/>
  <c r="F157"/>
  <c r="G157"/>
  <c r="F160"/>
  <c r="G160"/>
  <c r="F161"/>
  <c r="G161"/>
  <c r="F163"/>
  <c r="G163"/>
  <c r="F164"/>
  <c r="G164"/>
  <c r="F166"/>
  <c r="F167"/>
  <c r="G167"/>
  <c r="G169"/>
  <c r="G170"/>
  <c r="E169"/>
  <c r="E168" s="1"/>
  <c r="G168" s="1"/>
  <c r="D166"/>
  <c r="D165" s="1"/>
  <c r="E166"/>
  <c r="E165" s="1"/>
  <c r="E162"/>
  <c r="G162" s="1"/>
  <c r="E159"/>
  <c r="G159" s="1"/>
  <c r="D158"/>
  <c r="D159"/>
  <c r="D162"/>
  <c r="D153"/>
  <c r="E153"/>
  <c r="G153" s="1"/>
  <c r="C153"/>
  <c r="D145"/>
  <c r="E145"/>
  <c r="G145" s="1"/>
  <c r="E129"/>
  <c r="G129" s="1"/>
  <c r="D129"/>
  <c r="D125"/>
  <c r="E125"/>
  <c r="C16" i="4"/>
  <c r="G16" s="1"/>
  <c r="C14"/>
  <c r="G14" s="1"/>
  <c r="C145" i="2"/>
  <c r="C129"/>
  <c r="C162"/>
  <c r="C159"/>
  <c r="C169"/>
  <c r="C168" s="1"/>
  <c r="C166"/>
  <c r="C165" s="1"/>
  <c r="C125"/>
  <c r="C42" i="4" l="1"/>
  <c r="G42" s="1"/>
  <c r="G4"/>
  <c r="F42"/>
  <c r="G165" i="2"/>
  <c r="F165"/>
  <c r="F129"/>
  <c r="F162"/>
  <c r="C158"/>
  <c r="G166"/>
  <c r="F145"/>
  <c r="F159"/>
  <c r="E158"/>
  <c r="E124"/>
  <c r="D124"/>
  <c r="D123" s="1"/>
  <c r="C124"/>
  <c r="C123" s="1"/>
  <c r="G158" l="1"/>
  <c r="F158"/>
  <c r="E123"/>
  <c r="G48"/>
  <c r="F85"/>
  <c r="E79"/>
  <c r="D79"/>
  <c r="C79"/>
  <c r="F76"/>
  <c r="G72"/>
  <c r="F72"/>
  <c r="F71"/>
  <c r="G95"/>
  <c r="F95"/>
  <c r="F94"/>
  <c r="G93"/>
  <c r="G92"/>
  <c r="F92"/>
  <c r="G91"/>
  <c r="G106"/>
  <c r="G104"/>
  <c r="G103"/>
  <c r="G101"/>
  <c r="F108"/>
  <c r="G111"/>
  <c r="G109"/>
  <c r="F109"/>
  <c r="F122"/>
  <c r="G121"/>
  <c r="F121"/>
  <c r="G118"/>
  <c r="F88"/>
  <c r="E64"/>
  <c r="D64"/>
  <c r="C64"/>
  <c r="F14"/>
  <c r="F13"/>
  <c r="E87"/>
  <c r="D120"/>
  <c r="D117"/>
  <c r="E120"/>
  <c r="E107"/>
  <c r="D107"/>
  <c r="D102"/>
  <c r="D87"/>
  <c r="E84"/>
  <c r="D84"/>
  <c r="E47"/>
  <c r="E45"/>
  <c r="E49"/>
  <c r="D7"/>
  <c r="E29"/>
  <c r="C69"/>
  <c r="C75"/>
  <c r="C47"/>
  <c r="F84" l="1"/>
  <c r="G47"/>
  <c r="F120"/>
  <c r="D116"/>
  <c r="E44"/>
  <c r="E105"/>
  <c r="F96"/>
  <c r="G80"/>
  <c r="F80"/>
  <c r="G70"/>
  <c r="G26"/>
  <c r="E7" l="1"/>
  <c r="E42"/>
  <c r="C87"/>
  <c r="C120"/>
  <c r="G120" s="1"/>
  <c r="C105"/>
  <c r="G105" s="1"/>
  <c r="C102"/>
  <c r="G113"/>
  <c r="G98"/>
  <c r="F98"/>
  <c r="G97"/>
  <c r="F97"/>
  <c r="G96"/>
  <c r="E27"/>
  <c r="D27"/>
  <c r="C27"/>
  <c r="E25"/>
  <c r="C25"/>
  <c r="E22"/>
  <c r="D22"/>
  <c r="C22"/>
  <c r="C107"/>
  <c r="G25" l="1"/>
  <c r="C7"/>
  <c r="C6" s="1"/>
  <c r="C16"/>
  <c r="C29"/>
  <c r="C32"/>
  <c r="C34"/>
  <c r="C38"/>
  <c r="C40"/>
  <c r="C52"/>
  <c r="C60"/>
  <c r="C81"/>
  <c r="C77" s="1"/>
  <c r="C74" s="1"/>
  <c r="C51" l="1"/>
  <c r="C31"/>
  <c r="C37"/>
  <c r="E75"/>
  <c r="D77"/>
  <c r="E69"/>
  <c r="F79" l="1"/>
  <c r="G79"/>
  <c r="E77"/>
  <c r="E102" l="1"/>
  <c r="C117"/>
  <c r="C114"/>
  <c r="C86" s="1"/>
  <c r="C68"/>
  <c r="C63"/>
  <c r="C21"/>
  <c r="C15"/>
  <c r="E81"/>
  <c r="E74" s="1"/>
  <c r="D81"/>
  <c r="D75"/>
  <c r="F75" s="1"/>
  <c r="F55"/>
  <c r="E40"/>
  <c r="D40"/>
  <c r="F12"/>
  <c r="G102" l="1"/>
  <c r="D74"/>
  <c r="C116"/>
  <c r="C5" s="1"/>
  <c r="C171" s="1"/>
  <c r="D38"/>
  <c r="F20"/>
  <c r="G12"/>
  <c r="G11"/>
  <c r="G115" l="1"/>
  <c r="F115"/>
  <c r="G73"/>
  <c r="F73"/>
  <c r="G59"/>
  <c r="F59"/>
  <c r="G55"/>
  <c r="G57"/>
  <c r="F57"/>
  <c r="D63"/>
  <c r="E63"/>
  <c r="D29"/>
  <c r="E16"/>
  <c r="E15" s="1"/>
  <c r="D16"/>
  <c r="D15" s="1"/>
  <c r="D6"/>
  <c r="E6"/>
  <c r="D32"/>
  <c r="E32"/>
  <c r="E34"/>
  <c r="D34"/>
  <c r="E38"/>
  <c r="E37" s="1"/>
  <c r="D37"/>
  <c r="E52"/>
  <c r="D52"/>
  <c r="E60"/>
  <c r="D60"/>
  <c r="E68"/>
  <c r="D69"/>
  <c r="D68" s="1"/>
  <c r="F83"/>
  <c r="D114"/>
  <c r="D86" s="1"/>
  <c r="E114"/>
  <c r="E86" s="1"/>
  <c r="G61"/>
  <c r="F61"/>
  <c r="E51" l="1"/>
  <c r="E21"/>
  <c r="F114"/>
  <c r="D31"/>
  <c r="E31"/>
  <c r="D21"/>
  <c r="D51"/>
  <c r="G112"/>
  <c r="F112"/>
  <c r="D5" l="1"/>
  <c r="D171" s="1"/>
  <c r="G8"/>
  <c r="G9"/>
  <c r="G10"/>
  <c r="G17"/>
  <c r="G18"/>
  <c r="G19"/>
  <c r="G20"/>
  <c r="G23"/>
  <c r="G24"/>
  <c r="G28"/>
  <c r="G30"/>
  <c r="G33"/>
  <c r="G35"/>
  <c r="G36"/>
  <c r="G39"/>
  <c r="G40"/>
  <c r="G41"/>
  <c r="G53"/>
  <c r="G54"/>
  <c r="G56"/>
  <c r="G58"/>
  <c r="G62"/>
  <c r="G65"/>
  <c r="G66"/>
  <c r="G67"/>
  <c r="G78"/>
  <c r="G82"/>
  <c r="G83"/>
  <c r="G88"/>
  <c r="G89"/>
  <c r="G90"/>
  <c r="G99"/>
  <c r="G100"/>
  <c r="G126"/>
  <c r="G127"/>
  <c r="G107"/>
  <c r="G114"/>
  <c r="G69"/>
  <c r="G63"/>
  <c r="G37"/>
  <c r="G32"/>
  <c r="G34"/>
  <c r="G29"/>
  <c r="G27"/>
  <c r="G16"/>
  <c r="G7"/>
  <c r="G60" l="1"/>
  <c r="G86"/>
  <c r="G81"/>
  <c r="G15"/>
  <c r="G21"/>
  <c r="G38"/>
  <c r="G64"/>
  <c r="G22"/>
  <c r="G31"/>
  <c r="G87"/>
  <c r="G68"/>
  <c r="G6" l="1"/>
  <c r="G52"/>
  <c r="G74"/>
  <c r="G77"/>
  <c r="G51"/>
  <c r="F6" l="1"/>
  <c r="F7"/>
  <c r="F11"/>
  <c r="F15"/>
  <c r="F16"/>
  <c r="F17"/>
  <c r="F18"/>
  <c r="F19"/>
  <c r="F21"/>
  <c r="F22"/>
  <c r="F23"/>
  <c r="F24"/>
  <c r="F27"/>
  <c r="F28"/>
  <c r="F29"/>
  <c r="F30"/>
  <c r="F31"/>
  <c r="F32"/>
  <c r="F33"/>
  <c r="F34"/>
  <c r="F35"/>
  <c r="F36"/>
  <c r="F37"/>
  <c r="F38"/>
  <c r="F39"/>
  <c r="F40"/>
  <c r="F41"/>
  <c r="F51"/>
  <c r="F52"/>
  <c r="F53"/>
  <c r="F54"/>
  <c r="F56"/>
  <c r="F58"/>
  <c r="F60"/>
  <c r="F62"/>
  <c r="F63"/>
  <c r="F64"/>
  <c r="F65"/>
  <c r="F66"/>
  <c r="F67"/>
  <c r="F68"/>
  <c r="F69"/>
  <c r="F74"/>
  <c r="F77"/>
  <c r="F78"/>
  <c r="F81"/>
  <c r="F82"/>
  <c r="F86"/>
  <c r="F87"/>
  <c r="F89"/>
  <c r="F90"/>
  <c r="F99"/>
  <c r="F100"/>
  <c r="F107"/>
  <c r="F126"/>
  <c r="F127"/>
  <c r="E117"/>
  <c r="G117" l="1"/>
  <c r="F125"/>
  <c r="G125"/>
  <c r="E116"/>
  <c r="G124"/>
  <c r="E5" l="1"/>
  <c r="E171" s="1"/>
  <c r="G116"/>
  <c r="F116"/>
  <c r="G123"/>
  <c r="F124"/>
  <c r="G171" l="1"/>
  <c r="F171"/>
  <c r="F5"/>
  <c r="G5"/>
  <c r="F123"/>
</calcChain>
</file>

<file path=xl/sharedStrings.xml><?xml version="1.0" encoding="utf-8"?>
<sst xmlns="http://schemas.openxmlformats.org/spreadsheetml/2006/main" count="445" uniqueCount="424">
  <si>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</si>
  <si>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</si>
  <si>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</si>
  <si>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</si>
  <si>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</si>
  <si>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</si>
  <si>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</si>
  <si>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</si>
  <si>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</si>
  <si>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</si>
  <si>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</si>
  <si>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</si>
  <si>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</si>
  <si>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</si>
  <si>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</si>
  <si>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</si>
  <si>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</si>
  <si>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</si>
  <si>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</si>
  <si>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</si>
  <si>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</si>
  <si>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</si>
  <si>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</si>
  <si>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</si>
  <si>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</si>
  <si>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00010502000020000110</t>
  </si>
  <si>
    <t>Единый налог на вмененный доход для отдельных видов деятельности</t>
  </si>
  <si>
    <t>00010502010020000110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</si>
  <si>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</si>
  <si>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</si>
  <si>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</si>
  <si>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</si>
  <si>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</si>
  <si>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</si>
  <si>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</si>
  <si>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</si>
  <si>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</si>
  <si>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</si>
  <si>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</si>
  <si>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</si>
  <si>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</si>
  <si>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00010606000000000110</t>
  </si>
  <si>
    <t>Земельный налог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</si>
  <si>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</si>
  <si>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</si>
  <si>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</si>
  <si>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</si>
  <si>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</si>
  <si>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</si>
  <si>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</si>
  <si>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</si>
  <si>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</si>
  <si>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</si>
  <si>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</si>
  <si>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</si>
  <si>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</si>
  <si>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</si>
  <si>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</si>
  <si>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</si>
  <si>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</si>
  <si>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</si>
  <si>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</si>
  <si>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</si>
  <si>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</si>
  <si>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</si>
  <si>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</si>
  <si>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</si>
  <si>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</si>
  <si>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</si>
  <si>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</si>
  <si>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</si>
  <si>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</si>
  <si>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</si>
  <si>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</si>
  <si>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</si>
  <si>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</si>
  <si>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</si>
  <si>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</si>
  <si>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</si>
  <si>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</si>
  <si>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</si>
  <si>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</si>
  <si>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</si>
  <si>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</si>
  <si>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</si>
  <si>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</si>
  <si>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</si>
  <si>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</si>
  <si>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</si>
  <si>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</si>
  <si>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</si>
  <si>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</si>
  <si>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</si>
  <si>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</si>
  <si>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</si>
  <si>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</si>
  <si>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</si>
  <si>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00011701050100000180</t>
  </si>
  <si>
    <t>Невыясненные поступления, зачисляемые в бюджеты сельских поселений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</si>
  <si>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</si>
  <si>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</si>
  <si>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</si>
  <si>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</si>
  <si>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</si>
  <si>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</si>
  <si>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</si>
  <si>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</si>
  <si>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</si>
  <si>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</si>
  <si>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</si>
  <si>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</si>
  <si>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</si>
  <si>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</si>
  <si>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00020220000000000150</t>
  </si>
  <si>
    <t>Субсидии бюджетам бюджетной системы Российской Федерации (межбюджетные субсидии)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</si>
  <si>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</si>
  <si>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</si>
  <si>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</si>
  <si>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</si>
  <si>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</si>
  <si>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</si>
  <si>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</si>
  <si>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</si>
  <si>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00020225497000000150</t>
  </si>
  <si>
    <t>Субсидии бюджетам на реализацию мероприятий по обеспечению жильем молодых семей</t>
  </si>
  <si>
    <t>00020225519000000150</t>
  </si>
  <si>
    <t>Субсидии бюджетам на поддержку отрасли культуры</t>
  </si>
  <si>
    <t>00020225555000000150</t>
  </si>
  <si>
    <t>Субсидии бюджетам на реализацию программ формирования современной городской среды</t>
  </si>
  <si>
    <t>00020225576000000150</t>
  </si>
  <si>
    <t>Субсидии бюджетам на обеспечение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</si>
  <si>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</si>
  <si>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</si>
  <si>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</si>
  <si>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</si>
  <si>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</si>
  <si>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</si>
  <si>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</si>
  <si>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</si>
  <si>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</si>
  <si>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</si>
  <si>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</si>
  <si>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</si>
  <si>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</si>
  <si>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</si>
  <si>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00020235930000000150</t>
  </si>
  <si>
    <t>Субвенции бюджетам на государственную регистрацию актов гражданского состояния</t>
  </si>
  <si>
    <t>00020239999000000150</t>
  </si>
  <si>
    <t>Прочие субвенции</t>
  </si>
  <si>
    <t>00020240000000000150</t>
  </si>
  <si>
    <t>Иные межбюджетные трансферты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</si>
  <si>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</si>
  <si>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</si>
  <si>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</si>
  <si>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</si>
  <si>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</si>
  <si>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</si>
  <si>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</si>
  <si>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</si>
  <si>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</si>
  <si>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00020705000100000150</t>
  </si>
  <si>
    <t>Прочие безвозмездные поступления в бюджеты сельских поселений</t>
  </si>
  <si>
    <t>00020705020100000150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</si>
  <si>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</si>
  <si>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00020705030100000150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</si>
  <si>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</si>
  <si>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</si>
  <si>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</si>
  <si>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</si>
  <si>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</si>
  <si>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</si>
  <si>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</si>
  <si>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</si>
  <si>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</si>
  <si>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</si>
  <si>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</si>
  <si>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</si>
  <si>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</si>
  <si>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Код вида дохода</t>
  </si>
  <si>
    <t>Наименование кода вида доходов</t>
  </si>
  <si>
    <t>Субсидии бюджетам на софинансирование капитальных вложений в объекты муниципальной собственности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</si>
  <si>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</si>
  <si>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00020220077000000150</t>
  </si>
  <si>
    <t>00020227576000000150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</si>
  <si>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</si>
  <si>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</si>
  <si>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</si>
  <si>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</si>
  <si>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</si>
  <si>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</si>
  <si>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</si>
  <si>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</si>
  <si>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00010501011010000110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</si>
  <si>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</si>
  <si>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</si>
  <si>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00010606033100000110</t>
  </si>
  <si>
    <t>Земельный налог с организаций,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</si>
  <si>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</si>
  <si>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</si>
  <si>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</si>
  <si>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</si>
  <si>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</si>
  <si>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</si>
  <si>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</si>
  <si>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</si>
  <si>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</si>
  <si>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</si>
  <si>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</si>
  <si>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</si>
  <si>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00011201041010000120</t>
  </si>
  <si>
    <t>Плата за размещение отходов производства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</si>
  <si>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</si>
  <si>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</si>
  <si>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</si>
  <si>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</si>
  <si>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</si>
  <si>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</si>
  <si>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00011302995050000130</t>
  </si>
  <si>
    <t>Прочие доходы от компенсации затрат бюджетов муниципальных районов</t>
  </si>
  <si>
    <t>00011302065050000130</t>
  </si>
  <si>
    <t xml:space="preserve">Доходы,поступающие в порядке возмещения расходов,понесенных в связи с эксплуатацией имущества муниципальных районов 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</si>
  <si>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</si>
  <si>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</si>
  <si>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</si>
  <si>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</si>
  <si>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</si>
  <si>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</si>
  <si>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00011610100050000140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</si>
  <si>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</si>
  <si>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</si>
  <si>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</si>
  <si>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</si>
  <si>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</si>
  <si>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</si>
  <si>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</si>
  <si>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</si>
  <si>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</si>
  <si>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</si>
  <si>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</si>
  <si>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</si>
  <si>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</si>
  <si>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</si>
  <si>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</si>
  <si>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</si>
  <si>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</si>
  <si>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</si>
  <si>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</si>
  <si>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</si>
  <si>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</si>
  <si>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</si>
  <si>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</si>
  <si>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00011302995100000130</t>
  </si>
  <si>
    <t>Прочие доходы от компенсации затрат бюджетов сельских поселений</t>
  </si>
  <si>
    <t>00011302065100000130</t>
  </si>
  <si>
    <t>Доходы,поступающие в порядке возмещения расходов,понесенных в связи с эксплуатацией имущества сельских поселений</t>
  </si>
  <si>
    <t>00011105075100000120</t>
  </si>
  <si>
    <t>Доходы от сдачи в аренду имущества, составляющего казну сельских поселений (за исключением земельных участков)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</si>
  <si>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</si>
  <si>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</si>
  <si>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</si>
  <si>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</si>
  <si>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</si>
  <si>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</si>
  <si>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единица измерения: тыс.руб.</t>
  </si>
  <si>
    <t>00011610032050000140</t>
  </si>
  <si>
    <t>00011601074010000140</t>
  </si>
  <si>
    <t>00011601333010000140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</si>
  <si>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</si>
  <si>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</si>
  <si>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</si>
  <si>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Бюджетные назначения на  2023 год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</si>
  <si>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</si>
  <si>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00010102130010000110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</si>
  <si>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</si>
  <si>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00010907033050000110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</si>
  <si>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</si>
  <si>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</si>
  <si>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</si>
  <si>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</si>
  <si>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</si>
  <si>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</si>
  <si>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</si>
  <si>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</si>
  <si>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00011610031050000140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</si>
  <si>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</si>
  <si>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00011406020000000430</t>
  </si>
  <si>
    <t>00011406025100000430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</si>
  <si>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</si>
  <si>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</si>
  <si>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00011601084010000140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</si>
  <si>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</si>
  <si>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00010807150010000110</t>
  </si>
  <si>
    <t>00010807000010000110</t>
  </si>
  <si>
    <t>00010102140010000110</t>
  </si>
  <si>
    <t>Государственная пошлина за выдачу разрешения на установку рекламной конструкции</t>
  </si>
  <si>
    <t>Государственная пошлина за государственную регистрацию, а также за совершение прочих юридически значимых действий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</si>
  <si>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</si>
  <si>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Исполнено за 9 месяцев 2022 года </t>
  </si>
  <si>
    <t>% исполнения за 9 месяцев 2023 года</t>
  </si>
  <si>
    <t>% роста/снижения доходов в сравнении с 9 месяцев 2022 года</t>
  </si>
  <si>
    <t>Аналитические данные об исполнении консолидированного бюджета муниципального района "Сыктывдинский"                 Республики Коми за 9 месяцев 2023 года по видам доходов в сравнении с 9 месяцами  2022 года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</si>
  <si>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</si>
  <si>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</si>
  <si>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00010907050000000110</t>
  </si>
  <si>
    <t>00010907053050000110</t>
  </si>
  <si>
    <t>00010904050000000110</t>
  </si>
  <si>
    <t>00010900000000000000</t>
  </si>
  <si>
    <t>00011413050050000410</t>
  </si>
  <si>
    <t>00011601093010000140</t>
  </si>
  <si>
    <t>00011610032100000140</t>
  </si>
  <si>
    <t>00011715030050000180</t>
  </si>
  <si>
    <t>Инициативные платежи, зачисляемые в бюджеты муниципальных районов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</si>
  <si>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</si>
  <si>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Доходы от приватизации имущества, находящегося в государственной и муниципальной собственности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</si>
  <si>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</si>
  <si>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00011413000000000000</t>
  </si>
  <si>
    <t>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</si>
  <si>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</si>
  <si>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сельских поселений</t>
  </si>
  <si>
    <t>00010904053100000110</t>
  </si>
  <si>
    <t>00020219999000000150</t>
  </si>
  <si>
    <t>Прочие дотации</t>
  </si>
  <si>
    <t>00020225491000000150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</si>
  <si>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</si>
  <si>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</si>
  <si>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</si>
  <si>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</si>
  <si>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</si>
  <si>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00020249999000000150</t>
  </si>
  <si>
    <t>Прочие межбюджетные трансферты, передаваемые бюджетам</t>
  </si>
  <si>
    <t>Наименование кода</t>
  </si>
  <si>
    <t>КФСР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</si>
  <si>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</si>
  <si>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</si>
  <si>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</si>
  <si>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</si>
  <si>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</si>
  <si>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</si>
  <si>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</si>
  <si>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</si>
  <si>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</si>
  <si>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</si>
  <si>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</si>
  <si>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</si>
  <si>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</si>
  <si>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</si>
  <si>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</si>
  <si>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</si>
  <si>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</si>
  <si>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</si>
  <si>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</si>
  <si>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</si>
  <si>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</si>
  <si>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</si>
  <si>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</si>
  <si>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</si>
  <si>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</si>
  <si>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</si>
  <si>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</si>
  <si>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</si>
  <si>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</si>
  <si>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</si>
  <si>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</si>
  <si>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</si>
  <si>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</si>
  <si>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</si>
  <si>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</si>
  <si>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</si>
  <si>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</si>
  <si>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</si>
  <si>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</si>
  <si>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</si>
  <si>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</si>
  <si>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</si>
  <si>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</si>
  <si>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</si>
  <si>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</si>
  <si>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</si>
  <si>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</si>
  <si>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</si>
  <si>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</si>
  <si>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</si>
  <si>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</si>
  <si>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</si>
  <si>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</si>
  <si>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</si>
  <si>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</si>
  <si>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</si>
  <si>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</si>
  <si>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</si>
  <si>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</si>
  <si>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</si>
  <si>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</si>
  <si>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</si>
  <si>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</si>
  <si>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</si>
  <si>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</si>
  <si>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</si>
  <si>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</si>
  <si>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</si>
  <si>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</si>
  <si>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</si>
  <si>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</si>
  <si>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</si>
  <si>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</si>
  <si>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</si>
  <si>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Примечание: данные по итоговым строкам могут отличаться от суммы слагаемых из-за округлений</t>
  </si>
  <si>
    <t>Аналитические данные об исполнении консолидированного бюджета МР "Сыктывдинский" Республики Коми за 9 месяцев 2023 года по расходам  в сравнении с 9 месяцами 2022 года</t>
  </si>
  <si>
    <t>Ассигнования на  2023 год</t>
  </si>
  <si>
    <t xml:space="preserve">Исполнено за 9 месяцев 2023 года </t>
  </si>
  <si>
    <t>% роста/снижения доходов в сравнении с 9 месяцами 2022 года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</si>
  <si>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</si>
  <si>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</si>
  <si>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00020245454000000150</t>
  </si>
  <si>
    <t>Межбюджетные трансферты, передаваемые бюджетам на создание модельных муниципальных библиотек</t>
  </si>
  <si>
    <t>1103</t>
  </si>
  <si>
    <t>Спорт высших достижений</t>
  </si>
  <si>
    <t>Источники внутреннего финансирования дефицита бюджета</t>
  </si>
  <si>
    <t>Код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</si>
  <si>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</si>
  <si>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</si>
  <si>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</si>
  <si>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</si>
  <si>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 xml:space="preserve">Исполнено за 9 месяцев  2023 года 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</si>
</sst>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#0"/>
    <numFmt numFmtId="167" formatCode="0.0"/>
    <numFmt numFmtId="168" formatCode="_-* #,##0.0_р_._-;\-* #,##0.0_р_._-;_-* &quot;-&quot;?_р_._-;_-@_-"/>
    <numFmt numFmtId="169" formatCode="_-* #,##0.0\ _₽_-;\-* #,##0.0\ _₽_-;_-* &quot;-&quot;?\ _₽_-;_-@_-"/>
  </numFmts>
  <fonts count="18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3" fillId="2" borderId="3">
      <alignment horizontal="center" vertical="top" shrinkToFit="1"/>
    </xf>
    <xf numFmtId="0" fontId="3" fillId="2" borderId="4">
      <alignment horizontal="left" vertical="top" wrapText="1"/>
    </xf>
    <xf numFmtId="165" fontId="3" fillId="2" borderId="4">
      <alignment horizontal="right" vertical="top" wrapText="1" shrinkToFit="1"/>
    </xf>
    <xf numFmtId="165" fontId="3" fillId="2" borderId="5">
      <alignment horizontal="right" vertical="top" shrinkToFit="1"/>
    </xf>
    <xf numFmtId="49" fontId="2" fillId="3" borderId="6">
      <alignment horizontal="center" vertical="top" shrinkToFit="1"/>
    </xf>
    <xf numFmtId="0" fontId="2" fillId="3" borderId="7">
      <alignment horizontal="left" vertical="top" wrapText="1"/>
    </xf>
    <xf numFmtId="165" fontId="2" fillId="3" borderId="7">
      <alignment horizontal="right" vertical="top" shrinkToFit="1"/>
    </xf>
    <xf numFmtId="165" fontId="2" fillId="3" borderId="8">
      <alignment horizontal="right" vertical="top" shrinkToFit="1"/>
    </xf>
    <xf numFmtId="49" fontId="2" fillId="4" borderId="9">
      <alignment horizontal="center" vertical="top" shrinkToFit="1"/>
    </xf>
    <xf numFmtId="0" fontId="2" fillId="4" borderId="10">
      <alignment horizontal="left" vertical="top" wrapText="1"/>
    </xf>
    <xf numFmtId="165" fontId="2" fillId="4" borderId="10">
      <alignment horizontal="right" vertical="top" shrinkToFit="1"/>
    </xf>
    <xf numFmtId="165" fontId="2" fillId="4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165" fontId="1" fillId="0" borderId="10">
      <alignment horizontal="right" vertical="top" shrinkToFit="1"/>
    </xf>
    <xf numFmtId="165" fontId="5" fillId="0" borderId="11">
      <alignment horizontal="right" vertical="top" shrinkToFit="1"/>
    </xf>
    <xf numFmtId="0" fontId="3" fillId="5" borderId="12"/>
    <xf numFmtId="0" fontId="3" fillId="5" borderId="13"/>
    <xf numFmtId="165" fontId="3" fillId="5" borderId="13">
      <alignment horizontal="right" shrinkToFit="1"/>
    </xf>
    <xf numFmtId="165" fontId="3" fillId="5" borderId="14">
      <alignment horizontal="right" shrinkToFit="1"/>
    </xf>
    <xf numFmtId="0" fontId="1" fillId="0" borderId="15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3">
      <alignment horizontal="right" shrinkToFit="1"/>
    </xf>
    <xf numFmtId="4" fontId="3" fillId="5" borderId="14">
      <alignment horizontal="right" shrinkToFit="1"/>
    </xf>
    <xf numFmtId="4" fontId="3" fillId="2" borderId="4">
      <alignment horizontal="right" vertical="top" wrapText="1" shrinkToFit="1"/>
    </xf>
    <xf numFmtId="4" fontId="3" fillId="2" borderId="5">
      <alignment horizontal="right" vertical="top" shrinkToFit="1"/>
    </xf>
    <xf numFmtId="4" fontId="2" fillId="3" borderId="7">
      <alignment horizontal="right" vertical="top" shrinkToFit="1"/>
    </xf>
    <xf numFmtId="4" fontId="2" fillId="3" borderId="8">
      <alignment horizontal="right" vertical="top" shrinkToFit="1"/>
    </xf>
    <xf numFmtId="4" fontId="2" fillId="4" borderId="10">
      <alignment horizontal="right" vertical="top" shrinkToFit="1"/>
    </xf>
    <xf numFmtId="4" fontId="2" fillId="4" borderId="11">
      <alignment horizontal="right" vertical="top" shrinkToFi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166" fontId="1" fillId="0" borderId="10">
      <alignment horizontal="right" vertical="top" shrinkToFit="1"/>
    </xf>
    <xf numFmtId="165" fontId="2" fillId="4" borderId="10">
      <alignment horizontal="right" vertical="top" shrinkToFit="1"/>
    </xf>
    <xf numFmtId="165" fontId="2" fillId="4" borderId="11">
      <alignment horizontal="right" vertical="top" shrinkToFit="1"/>
    </xf>
    <xf numFmtId="165" fontId="1" fillId="0" borderId="10">
      <alignment horizontal="right" vertical="top" shrinkToFit="1"/>
    </xf>
    <xf numFmtId="165" fontId="1" fillId="0" borderId="11">
      <alignment horizontal="right" vertical="top" shrinkToFit="1"/>
    </xf>
    <xf numFmtId="165" fontId="3" fillId="5" borderId="13">
      <alignment horizontal="right" shrinkToFit="1"/>
    </xf>
    <xf numFmtId="165" fontId="3" fillId="5" borderId="14">
      <alignment horizontal="right" shrinkToFit="1"/>
    </xf>
    <xf numFmtId="0" fontId="12" fillId="0" borderId="1"/>
    <xf numFmtId="49" fontId="1" fillId="0" borderId="10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1" fillId="0" borderId="11">
      <alignment horizontal="right" vertical="top" shrinkToFit="1"/>
    </xf>
    <xf numFmtId="49" fontId="2" fillId="0" borderId="22">
      <alignment horizontal="center" vertical="center" wrapText="1"/>
    </xf>
    <xf numFmtId="164" fontId="2" fillId="3" borderId="7">
      <alignment horizontal="right" vertical="top" shrinkToFit="1"/>
    </xf>
  </cellStyleXfs>
  <cellXfs count="144">
    <xf numFmtId="0" fontId="0" fillId="0" borderId="0" xfId="0"/>
    <xf numFmtId="0" fontId="0" fillId="0" borderId="0" xfId="0" applyProtection="1">
      <protection locked="0"/>
    </xf>
    <xf numFmtId="49" fontId="8" fillId="6" borderId="16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Protection="1">
      <protection locked="0"/>
    </xf>
    <xf numFmtId="49" fontId="11" fillId="6" borderId="16" xfId="3" applyNumberFormat="1" applyFont="1" applyFill="1" applyBorder="1" applyProtection="1">
      <alignment horizontal="center" vertical="top" shrinkToFit="1"/>
    </xf>
    <xf numFmtId="0" fontId="11" fillId="6" borderId="16" xfId="4" quotePrefix="1" applyNumberFormat="1" applyFont="1" applyFill="1" applyBorder="1" applyProtection="1">
      <alignment horizontal="left" vertical="top" wrapText="1"/>
    </xf>
    <xf numFmtId="49" fontId="11" fillId="6" borderId="16" xfId="7" applyNumberFormat="1" applyFont="1" applyFill="1" applyBorder="1" applyProtection="1">
      <alignment horizontal="center" vertical="top" shrinkToFit="1"/>
    </xf>
    <xf numFmtId="0" fontId="11" fillId="6" borderId="16" xfId="8" quotePrefix="1" applyNumberFormat="1" applyFont="1" applyFill="1" applyBorder="1" applyProtection="1">
      <alignment horizontal="left" vertical="top" wrapText="1"/>
    </xf>
    <xf numFmtId="49" fontId="11" fillId="6" borderId="16" xfId="11" applyNumberFormat="1" applyFont="1" applyFill="1" applyBorder="1" applyProtection="1">
      <alignment horizontal="center" vertical="top" shrinkToFit="1"/>
    </xf>
    <xf numFmtId="0" fontId="11" fillId="6" borderId="16" xfId="12" quotePrefix="1" applyNumberFormat="1" applyFont="1" applyFill="1" applyBorder="1" applyProtection="1">
      <alignment horizontal="left" vertical="top" wrapText="1"/>
    </xf>
    <xf numFmtId="49" fontId="10" fillId="6" borderId="16" xfId="15" applyNumberFormat="1" applyFont="1" applyFill="1" applyBorder="1" applyProtection="1">
      <alignment horizontal="center" vertical="top" shrinkToFit="1"/>
    </xf>
    <xf numFmtId="0" fontId="10" fillId="6" borderId="16" xfId="16" quotePrefix="1" applyNumberFormat="1" applyFont="1" applyFill="1" applyBorder="1" applyProtection="1">
      <alignment horizontal="left" vertical="top" wrapText="1"/>
    </xf>
    <xf numFmtId="0" fontId="11" fillId="6" borderId="16" xfId="19" applyNumberFormat="1" applyFont="1" applyFill="1" applyBorder="1" applyProtection="1"/>
    <xf numFmtId="0" fontId="11" fillId="6" borderId="16" xfId="20" applyNumberFormat="1" applyFont="1" applyFill="1" applyBorder="1" applyProtection="1"/>
    <xf numFmtId="49" fontId="9" fillId="6" borderId="16" xfId="0" applyNumberFormat="1" applyFont="1" applyFill="1" applyBorder="1" applyAlignment="1">
      <alignment horizontal="center" vertical="center" wrapText="1"/>
    </xf>
    <xf numFmtId="49" fontId="9" fillId="6" borderId="16" xfId="0" applyNumberFormat="1" applyFont="1" applyFill="1" applyBorder="1" applyAlignment="1">
      <alignment horizontal="left" vertical="center" wrapText="1"/>
    </xf>
    <xf numFmtId="165" fontId="9" fillId="6" borderId="1" xfId="0" applyNumberFormat="1" applyFont="1" applyFill="1" applyBorder="1" applyAlignment="1">
      <alignment horizontal="center" vertical="center" wrapText="1"/>
    </xf>
    <xf numFmtId="165" fontId="10" fillId="6" borderId="1" xfId="38" applyNumberFormat="1" applyFont="1" applyFill="1" applyBorder="1" applyAlignment="1">
      <alignment horizontal="center" vertical="top" shrinkToFit="1"/>
    </xf>
    <xf numFmtId="165" fontId="10" fillId="6" borderId="1" xfId="39" applyNumberFormat="1" applyFont="1" applyFill="1" applyBorder="1" applyAlignment="1">
      <alignment horizontal="center" vertical="top" shrinkToFit="1"/>
    </xf>
    <xf numFmtId="165" fontId="10" fillId="6" borderId="1" xfId="17" applyFont="1" applyFill="1" applyBorder="1" applyAlignment="1">
      <alignment horizontal="center" vertical="center" shrinkToFit="1"/>
    </xf>
    <xf numFmtId="165" fontId="10" fillId="6" borderId="1" xfId="18" applyFont="1" applyFill="1" applyBorder="1" applyAlignment="1">
      <alignment horizontal="center" vertical="center" shrinkToFit="1"/>
    </xf>
    <xf numFmtId="4" fontId="1" fillId="0" borderId="1" xfId="54" applyBorder="1">
      <alignment horizontal="right" vertical="top" shrinkToFit="1"/>
    </xf>
    <xf numFmtId="4" fontId="1" fillId="0" borderId="1" xfId="55" applyBorder="1">
      <alignment horizontal="right" vertical="top" shrinkToFit="1"/>
    </xf>
    <xf numFmtId="49" fontId="10" fillId="6" borderId="16" xfId="52" applyFont="1" applyFill="1" applyBorder="1">
      <alignment horizontal="center" vertical="top" shrinkToFit="1"/>
    </xf>
    <xf numFmtId="0" fontId="10" fillId="6" borderId="16" xfId="53" quotePrefix="1" applyFont="1" applyFill="1" applyBorder="1">
      <alignment horizontal="left" vertical="top" wrapText="1"/>
    </xf>
    <xf numFmtId="167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49" fontId="10" fillId="6" borderId="16" xfId="15" applyFont="1" applyFill="1" applyBorder="1">
      <alignment horizontal="center" vertical="top" shrinkToFit="1"/>
    </xf>
    <xf numFmtId="0" fontId="10" fillId="6" borderId="16" xfId="16" quotePrefix="1" applyFont="1" applyFill="1" applyBorder="1">
      <alignment horizontal="left" vertical="top" wrapText="1"/>
    </xf>
    <xf numFmtId="0" fontId="9" fillId="6" borderId="16" xfId="53" applyFont="1" applyFill="1" applyBorder="1">
      <alignment horizontal="left" vertical="top" wrapText="1"/>
    </xf>
    <xf numFmtId="49" fontId="8" fillId="6" borderId="16" xfId="0" applyNumberFormat="1" applyFont="1" applyFill="1" applyBorder="1" applyAlignment="1">
      <alignment horizontal="center" vertical="center" wrapText="1"/>
    </xf>
    <xf numFmtId="0" fontId="8" fillId="6" borderId="16" xfId="53" applyFont="1" applyFill="1" applyBorder="1">
      <alignment horizontal="left" vertical="top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wrapText="1"/>
    </xf>
    <xf numFmtId="49" fontId="10" fillId="6" borderId="18" xfId="52" applyFont="1" applyFill="1" applyBorder="1">
      <alignment horizontal="center" vertical="top" shrinkToFit="1"/>
    </xf>
    <xf numFmtId="49" fontId="10" fillId="6" borderId="19" xfId="52" applyFont="1" applyFill="1" applyBorder="1">
      <alignment horizontal="center" vertical="top" shrinkToFit="1"/>
    </xf>
    <xf numFmtId="0" fontId="10" fillId="6" borderId="16" xfId="41" applyFont="1" applyFill="1" applyBorder="1">
      <alignment horizontal="left" vertical="top" wrapText="1"/>
    </xf>
    <xf numFmtId="0" fontId="10" fillId="6" borderId="16" xfId="53" applyFont="1" applyFill="1" applyBorder="1">
      <alignment horizontal="left" vertical="top" wrapText="1"/>
    </xf>
    <xf numFmtId="0" fontId="10" fillId="6" borderId="10" xfId="41" applyFont="1" applyFill="1">
      <alignment horizontal="left" vertical="top" wrapText="1"/>
    </xf>
    <xf numFmtId="0" fontId="10" fillId="6" borderId="10" xfId="16" applyFont="1" applyFill="1">
      <alignment horizontal="left" vertical="top" wrapText="1"/>
    </xf>
    <xf numFmtId="0" fontId="11" fillId="6" borderId="16" xfId="15" applyNumberFormat="1" applyFont="1" applyFill="1" applyBorder="1" applyAlignment="1">
      <alignment horizontal="left" vertical="top" wrapText="1"/>
    </xf>
    <xf numFmtId="0" fontId="10" fillId="6" borderId="10" xfId="53" applyFont="1" applyFill="1">
      <alignment horizontal="left" vertical="top" wrapText="1"/>
    </xf>
    <xf numFmtId="165" fontId="11" fillId="6" borderId="16" xfId="10" applyNumberFormat="1" applyFont="1" applyFill="1" applyBorder="1" applyAlignment="1" applyProtection="1">
      <alignment horizontal="center" vertical="center" shrinkToFit="1"/>
    </xf>
    <xf numFmtId="165" fontId="11" fillId="6" borderId="16" xfId="14" applyNumberFormat="1" applyFont="1" applyFill="1" applyBorder="1" applyAlignment="1" applyProtection="1">
      <alignment horizontal="center" vertical="center" shrinkToFit="1"/>
    </xf>
    <xf numFmtId="165" fontId="10" fillId="6" borderId="16" xfId="18" applyNumberFormat="1" applyFont="1" applyFill="1" applyBorder="1" applyAlignment="1" applyProtection="1">
      <alignment horizontal="center" vertical="center" shrinkToFit="1"/>
    </xf>
    <xf numFmtId="165" fontId="11" fillId="6" borderId="16" xfId="9" applyNumberFormat="1" applyFont="1" applyFill="1" applyBorder="1" applyAlignment="1" applyProtection="1">
      <alignment horizontal="center" vertical="center" shrinkToFit="1"/>
    </xf>
    <xf numFmtId="165" fontId="11" fillId="6" borderId="16" xfId="13" applyNumberFormat="1" applyFont="1" applyFill="1" applyBorder="1" applyAlignment="1" applyProtection="1">
      <alignment horizontal="center" vertical="center" shrinkToFit="1"/>
    </xf>
    <xf numFmtId="165" fontId="10" fillId="6" borderId="16" xfId="37" applyNumberFormat="1" applyFont="1" applyFill="1" applyBorder="1" applyAlignment="1">
      <alignment horizontal="center" vertical="center" shrinkToFit="1"/>
    </xf>
    <xf numFmtId="165" fontId="10" fillId="6" borderId="17" xfId="18" applyNumberFormat="1" applyFont="1" applyFill="1" applyBorder="1" applyAlignment="1" applyProtection="1">
      <alignment horizontal="center" vertical="center" shrinkToFit="1"/>
    </xf>
    <xf numFmtId="165" fontId="11" fillId="6" borderId="16" xfId="18" applyNumberFormat="1" applyFont="1" applyFill="1" applyBorder="1" applyAlignment="1" applyProtection="1">
      <alignment horizontal="center" vertical="center" shrinkToFit="1"/>
    </xf>
    <xf numFmtId="165" fontId="8" fillId="6" borderId="16" xfId="9" applyNumberFormat="1" applyFont="1" applyFill="1" applyBorder="1" applyAlignment="1" applyProtection="1">
      <alignment horizontal="center" vertical="center" shrinkToFit="1"/>
    </xf>
    <xf numFmtId="0" fontId="13" fillId="0" borderId="1" xfId="1" applyFont="1" applyAlignment="1">
      <alignment horizontal="right" vertical="top" wrapText="1"/>
    </xf>
    <xf numFmtId="49" fontId="11" fillId="6" borderId="16" xfId="15" applyNumberFormat="1" applyFont="1" applyFill="1" applyBorder="1" applyProtection="1">
      <alignment horizontal="center" vertical="top" shrinkToFit="1"/>
    </xf>
    <xf numFmtId="0" fontId="10" fillId="0" borderId="10" xfId="41" applyFont="1">
      <alignment horizontal="left" vertical="top" wrapText="1"/>
    </xf>
    <xf numFmtId="0" fontId="10" fillId="0" borderId="16" xfId="15" applyNumberFormat="1" applyFont="1" applyBorder="1" applyAlignment="1">
      <alignment horizontal="left" vertical="top" wrapText="1"/>
    </xf>
    <xf numFmtId="0" fontId="10" fillId="0" borderId="16" xfId="41" applyFont="1" applyBorder="1">
      <alignment horizontal="left" vertical="top" wrapText="1"/>
    </xf>
    <xf numFmtId="0" fontId="9" fillId="6" borderId="16" xfId="41" applyFont="1" applyFill="1" applyBorder="1">
      <alignment horizontal="left" vertical="top" wrapText="1"/>
    </xf>
    <xf numFmtId="0" fontId="10" fillId="6" borderId="16" xfId="16" quotePrefix="1" applyNumberFormat="1" applyFont="1" applyFill="1" applyBorder="1" applyAlignment="1" applyProtection="1">
      <alignment horizontal="center" vertical="center" wrapText="1"/>
    </xf>
    <xf numFmtId="165" fontId="8" fillId="6" borderId="16" xfId="10" applyNumberFormat="1" applyFont="1" applyFill="1" applyBorder="1" applyAlignment="1" applyProtection="1">
      <alignment horizontal="center" vertical="center" shrinkToFit="1"/>
    </xf>
    <xf numFmtId="165" fontId="11" fillId="6" borderId="16" xfId="6" applyNumberFormat="1" applyFont="1" applyFill="1" applyBorder="1" applyAlignment="1" applyProtection="1">
      <alignment horizontal="center" vertical="center" shrinkToFit="1"/>
    </xf>
    <xf numFmtId="165" fontId="10" fillId="6" borderId="16" xfId="17" applyNumberFormat="1" applyFont="1" applyFill="1" applyBorder="1" applyAlignment="1" applyProtection="1">
      <alignment horizontal="center" vertical="center" shrinkToFit="1"/>
    </xf>
    <xf numFmtId="0" fontId="10" fillId="0" borderId="16" xfId="53" applyFont="1" applyBorder="1">
      <alignment horizontal="left" vertical="top" wrapText="1"/>
    </xf>
    <xf numFmtId="49" fontId="10" fillId="0" borderId="10" xfId="52" applyFont="1">
      <alignment horizontal="center" vertical="top" shrinkToFit="1"/>
    </xf>
    <xf numFmtId="49" fontId="11" fillId="0" borderId="9" xfId="40" applyFont="1">
      <alignment horizontal="center" vertical="top" shrinkToFit="1"/>
    </xf>
    <xf numFmtId="0" fontId="11" fillId="0" borderId="16" xfId="41" applyFont="1" applyBorder="1">
      <alignment horizontal="left" vertical="top" wrapText="1"/>
    </xf>
    <xf numFmtId="165" fontId="10" fillId="6" borderId="17" xfId="17" applyNumberFormat="1" applyFont="1" applyFill="1" applyBorder="1" applyAlignment="1" applyProtection="1">
      <alignment horizontal="center" vertical="center" shrinkToFit="1"/>
    </xf>
    <xf numFmtId="165" fontId="9" fillId="6" borderId="16" xfId="17" applyNumberFormat="1" applyFont="1" applyFill="1" applyBorder="1" applyAlignment="1" applyProtection="1">
      <alignment horizontal="center" vertical="center" shrinkToFit="1"/>
    </xf>
    <xf numFmtId="165" fontId="8" fillId="6" borderId="16" xfId="17" applyNumberFormat="1" applyFont="1" applyFill="1" applyBorder="1" applyAlignment="1" applyProtection="1">
      <alignment horizontal="center" vertical="center" shrinkToFit="1"/>
    </xf>
    <xf numFmtId="165" fontId="10" fillId="6" borderId="16" xfId="14" applyNumberFormat="1" applyFont="1" applyFill="1" applyBorder="1" applyAlignment="1" applyProtection="1">
      <alignment horizontal="center" vertical="center" shrinkToFit="1"/>
    </xf>
    <xf numFmtId="167" fontId="8" fillId="6" borderId="16" xfId="0" applyNumberFormat="1" applyFont="1" applyFill="1" applyBorder="1" applyAlignment="1" applyProtection="1">
      <alignment horizontal="center" vertical="center"/>
      <protection locked="0"/>
    </xf>
    <xf numFmtId="167" fontId="8" fillId="6" borderId="16" xfId="0" applyNumberFormat="1" applyFont="1" applyFill="1" applyBorder="1" applyAlignment="1">
      <alignment horizontal="center" vertical="center" wrapText="1"/>
    </xf>
    <xf numFmtId="167" fontId="9" fillId="6" borderId="16" xfId="0" applyNumberFormat="1" applyFont="1" applyFill="1" applyBorder="1" applyAlignment="1" applyProtection="1">
      <alignment horizontal="center" vertical="center"/>
      <protection locked="0"/>
    </xf>
    <xf numFmtId="167" fontId="9" fillId="6" borderId="16" xfId="0" applyNumberFormat="1" applyFont="1" applyFill="1" applyBorder="1" applyAlignment="1">
      <alignment horizontal="center" vertical="center" wrapText="1"/>
    </xf>
    <xf numFmtId="167" fontId="9" fillId="6" borderId="17" xfId="0" applyNumberFormat="1" applyFont="1" applyFill="1" applyBorder="1" applyAlignment="1" applyProtection="1">
      <alignment horizontal="center" vertical="center"/>
      <protection locked="0"/>
    </xf>
    <xf numFmtId="167" fontId="9" fillId="6" borderId="17" xfId="0" applyNumberFormat="1" applyFont="1" applyFill="1" applyBorder="1" applyAlignment="1">
      <alignment horizontal="center" vertical="center" wrapText="1"/>
    </xf>
    <xf numFmtId="0" fontId="10" fillId="0" borderId="10" xfId="16" applyFont="1">
      <alignment horizontal="left" vertical="top" wrapText="1"/>
    </xf>
    <xf numFmtId="49" fontId="14" fillId="4" borderId="20" xfId="11" applyFont="1" applyBorder="1">
      <alignment horizontal="center" vertical="top" shrinkToFit="1"/>
    </xf>
    <xf numFmtId="0" fontId="11" fillId="6" borderId="16" xfId="12" applyFont="1" applyFill="1" applyBorder="1">
      <alignment horizontal="left" vertical="top" wrapText="1"/>
    </xf>
    <xf numFmtId="0" fontId="10" fillId="0" borderId="16" xfId="16" applyFont="1" applyBorder="1">
      <alignment horizontal="left" vertical="top" wrapText="1"/>
    </xf>
    <xf numFmtId="0" fontId="11" fillId="6" borderId="21" xfId="8" applyFont="1" applyFill="1" applyBorder="1">
      <alignment horizontal="left" vertical="top" wrapText="1"/>
    </xf>
    <xf numFmtId="165" fontId="11" fillId="6" borderId="16" xfId="5" applyNumberFormat="1" applyFont="1" applyFill="1" applyBorder="1" applyAlignment="1" applyProtection="1">
      <alignment horizontal="center" vertical="center" wrapText="1" shrinkToFit="1"/>
    </xf>
    <xf numFmtId="168" fontId="9" fillId="6" borderId="16" xfId="0" applyNumberFormat="1" applyFont="1" applyFill="1" applyBorder="1" applyAlignment="1">
      <alignment horizontal="center" vertical="center"/>
    </xf>
    <xf numFmtId="169" fontId="11" fillId="6" borderId="16" xfId="8" quotePrefix="1" applyNumberFormat="1" applyFont="1" applyFill="1" applyBorder="1" applyAlignment="1" applyProtection="1">
      <alignment horizontal="center" vertical="center" wrapText="1"/>
    </xf>
    <xf numFmtId="169" fontId="11" fillId="6" borderId="16" xfId="12" quotePrefix="1" applyNumberFormat="1" applyFont="1" applyFill="1" applyBorder="1" applyAlignment="1" applyProtection="1">
      <alignment horizontal="center" vertical="center" wrapText="1"/>
    </xf>
    <xf numFmtId="165" fontId="11" fillId="6" borderId="16" xfId="21" applyNumberFormat="1" applyFont="1" applyFill="1" applyBorder="1" applyAlignment="1" applyProtection="1">
      <alignment horizontal="center" vertical="center" shrinkToFit="1"/>
    </xf>
    <xf numFmtId="0" fontId="10" fillId="6" borderId="16" xfId="16" applyNumberFormat="1" applyFont="1" applyFill="1" applyBorder="1" applyProtection="1">
      <alignment horizontal="left" vertical="top" wrapText="1"/>
    </xf>
    <xf numFmtId="165" fontId="11" fillId="6" borderId="16" xfId="8" quotePrefix="1" applyNumberFormat="1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49" fontId="11" fillId="6" borderId="16" xfId="56" applyNumberFormat="1" applyFont="1" applyFill="1" applyBorder="1" applyProtection="1">
      <alignment horizontal="center" vertical="center" wrapText="1"/>
    </xf>
    <xf numFmtId="0" fontId="11" fillId="6" borderId="16" xfId="3" applyNumberFormat="1" applyFont="1" applyFill="1" applyBorder="1" applyAlignment="1" applyProtection="1">
      <alignment horizontal="left" vertical="top" wrapText="1"/>
    </xf>
    <xf numFmtId="49" fontId="11" fillId="6" borderId="16" xfId="4" applyNumberFormat="1" applyFont="1" applyFill="1" applyBorder="1" applyAlignment="1" applyProtection="1">
      <alignment horizontal="center" vertical="center" shrinkToFit="1"/>
    </xf>
    <xf numFmtId="0" fontId="10" fillId="6" borderId="16" xfId="7" applyNumberFormat="1" applyFont="1" applyFill="1" applyBorder="1" applyAlignment="1" applyProtection="1">
      <alignment horizontal="left" vertical="top" wrapText="1"/>
    </xf>
    <xf numFmtId="49" fontId="10" fillId="6" borderId="16" xfId="8" applyNumberFormat="1" applyFont="1" applyFill="1" applyBorder="1" applyAlignment="1" applyProtection="1">
      <alignment horizontal="center" vertical="center" shrinkToFit="1"/>
    </xf>
    <xf numFmtId="0" fontId="11" fillId="6" borderId="16" xfId="4" applyNumberFormat="1" applyFont="1" applyFill="1" applyBorder="1" applyProtection="1">
      <alignment horizontal="left" vertical="top" wrapText="1"/>
    </xf>
    <xf numFmtId="49" fontId="11" fillId="6" borderId="16" xfId="3" applyNumberFormat="1" applyFont="1" applyFill="1" applyBorder="1" applyAlignment="1" applyProtection="1">
      <alignment horizontal="center" vertical="center" shrinkToFit="1"/>
    </xf>
    <xf numFmtId="0" fontId="10" fillId="6" borderId="16" xfId="8" applyNumberFormat="1" applyFont="1" applyFill="1" applyBorder="1" applyProtection="1">
      <alignment horizontal="left" vertical="top" wrapText="1"/>
    </xf>
    <xf numFmtId="49" fontId="10" fillId="6" borderId="16" xfId="7" applyNumberFormat="1" applyFont="1" applyFill="1" applyBorder="1" applyAlignment="1" applyProtection="1">
      <alignment horizontal="center" vertical="center" shrinkToFit="1"/>
    </xf>
    <xf numFmtId="0" fontId="11" fillId="6" borderId="16" xfId="2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9" fillId="0" borderId="1" xfId="0" applyFont="1" applyBorder="1" applyProtection="1">
      <protection locked="0"/>
    </xf>
    <xf numFmtId="165" fontId="11" fillId="6" borderId="16" xfId="57" applyNumberFormat="1" applyFont="1" applyFill="1" applyBorder="1" applyAlignment="1" applyProtection="1">
      <alignment horizontal="center" vertical="center" shrinkToFit="1"/>
    </xf>
    <xf numFmtId="165" fontId="10" fillId="6" borderId="16" xfId="48" applyNumberFormat="1" applyFont="1" applyFill="1" applyBorder="1" applyAlignment="1" applyProtection="1">
      <alignment horizontal="center" vertical="center" shrinkToFit="1"/>
    </xf>
    <xf numFmtId="165" fontId="11" fillId="6" borderId="16" xfId="46" applyNumberFormat="1" applyFont="1" applyFill="1" applyBorder="1" applyAlignment="1" applyProtection="1">
      <alignment horizontal="center" vertical="center" shrinkToFit="1"/>
    </xf>
    <xf numFmtId="165" fontId="11" fillId="6" borderId="16" xfId="47" applyNumberFormat="1" applyFont="1" applyFill="1" applyBorder="1" applyAlignment="1" applyProtection="1">
      <alignment horizontal="center" vertical="center" shrinkToFit="1"/>
    </xf>
    <xf numFmtId="49" fontId="11" fillId="6" borderId="19" xfId="3" applyNumberFormat="1" applyFont="1" applyFill="1" applyBorder="1" applyProtection="1">
      <alignment horizontal="center" vertical="top" shrinkToFit="1"/>
    </xf>
    <xf numFmtId="49" fontId="11" fillId="6" borderId="19" xfId="7" applyNumberFormat="1" applyFont="1" applyFill="1" applyBorder="1" applyProtection="1">
      <alignment horizontal="center" vertical="top" shrinkToFit="1"/>
    </xf>
    <xf numFmtId="49" fontId="11" fillId="6" borderId="19" xfId="11" applyNumberFormat="1" applyFont="1" applyFill="1" applyBorder="1" applyProtection="1">
      <alignment horizontal="center" vertical="top" shrinkToFit="1"/>
    </xf>
    <xf numFmtId="49" fontId="10" fillId="6" borderId="19" xfId="15" applyNumberFormat="1" applyFont="1" applyFill="1" applyBorder="1" applyProtection="1">
      <alignment horizontal="center" vertical="top" shrinkToFit="1"/>
    </xf>
    <xf numFmtId="49" fontId="9" fillId="6" borderId="19" xfId="0" applyNumberFormat="1" applyFont="1" applyFill="1" applyBorder="1" applyAlignment="1" applyProtection="1">
      <alignment horizontal="center" vertical="center" wrapText="1"/>
    </xf>
    <xf numFmtId="49" fontId="10" fillId="0" borderId="20" xfId="15" applyNumberFormat="1" applyFont="1" applyBorder="1" applyProtection="1">
      <alignment horizontal="center" vertical="top" shrinkToFit="1"/>
    </xf>
    <xf numFmtId="49" fontId="10" fillId="0" borderId="19" xfId="15" applyNumberFormat="1" applyFont="1" applyBorder="1" applyProtection="1">
      <alignment horizontal="center" vertical="top" shrinkToFit="1"/>
    </xf>
    <xf numFmtId="0" fontId="11" fillId="6" borderId="19" xfId="19" applyNumberFormat="1" applyFont="1" applyFill="1" applyBorder="1" applyProtection="1"/>
    <xf numFmtId="167" fontId="9" fillId="6" borderId="16" xfId="0" applyNumberFormat="1" applyFont="1" applyFill="1" applyBorder="1" applyAlignment="1">
      <alignment horizontal="center" vertical="center"/>
    </xf>
    <xf numFmtId="165" fontId="10" fillId="6" borderId="16" xfId="47" applyNumberFormat="1" applyFont="1" applyFill="1" applyBorder="1" applyAlignment="1" applyProtection="1">
      <alignment horizontal="center" vertical="center" shrinkToFit="1"/>
    </xf>
    <xf numFmtId="165" fontId="11" fillId="6" borderId="16" xfId="45" applyNumberFormat="1" applyFont="1" applyFill="1" applyBorder="1" applyAlignment="1" applyProtection="1">
      <alignment horizontal="center" vertical="center" shrinkToFit="1"/>
    </xf>
    <xf numFmtId="167" fontId="8" fillId="6" borderId="16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left" wrapText="1"/>
    </xf>
    <xf numFmtId="168" fontId="9" fillId="0" borderId="16" xfId="0" applyNumberFormat="1" applyFont="1" applyBorder="1" applyAlignment="1">
      <alignment horizontal="center" vertical="center" wrapText="1"/>
    </xf>
    <xf numFmtId="167" fontId="9" fillId="0" borderId="16" xfId="0" applyNumberFormat="1" applyFont="1" applyBorder="1" applyAlignment="1">
      <alignment horizontal="center" vertical="center"/>
    </xf>
    <xf numFmtId="167" fontId="16" fillId="0" borderId="16" xfId="0" applyNumberFormat="1" applyFont="1" applyBorder="1" applyAlignment="1" applyProtection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wrapText="1"/>
    </xf>
    <xf numFmtId="168" fontId="8" fillId="6" borderId="16" xfId="0" applyNumberFormat="1" applyFont="1" applyFill="1" applyBorder="1" applyAlignment="1">
      <alignment horizontal="center" vertical="center"/>
    </xf>
    <xf numFmtId="167" fontId="8" fillId="0" borderId="16" xfId="0" applyNumberFormat="1" applyFont="1" applyBorder="1" applyAlignment="1">
      <alignment horizontal="center" vertical="center"/>
    </xf>
    <xf numFmtId="167" fontId="7" fillId="0" borderId="16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wrapText="1"/>
    </xf>
    <xf numFmtId="0" fontId="13" fillId="0" borderId="1" xfId="1" applyNumberFormat="1" applyFont="1" applyBorder="1" applyAlignment="1" applyProtection="1">
      <alignment horizontal="center" vertical="top" wrapText="1"/>
    </xf>
    <xf numFmtId="0" fontId="15" fillId="0" borderId="19" xfId="0" applyNumberFormat="1" applyFont="1" applyBorder="1" applyAlignment="1">
      <alignment horizontal="center"/>
    </xf>
    <xf numFmtId="0" fontId="15" fillId="0" borderId="23" xfId="0" applyNumberFormat="1" applyFont="1" applyBorder="1" applyAlignment="1">
      <alignment horizontal="center"/>
    </xf>
    <xf numFmtId="0" fontId="15" fillId="0" borderId="24" xfId="0" applyNumberFormat="1" applyFont="1" applyBorder="1" applyAlignment="1">
      <alignment horizontal="center"/>
    </xf>
    <xf numFmtId="0" fontId="8" fillId="0" borderId="19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8" fillId="0" borderId="24" xfId="0" applyNumberFormat="1" applyFont="1" applyBorder="1" applyAlignment="1">
      <alignment horizontal="center"/>
    </xf>
    <xf numFmtId="0" fontId="8" fillId="0" borderId="16" xfId="0" applyNumberFormat="1" applyFont="1" applyBorder="1" applyAlignment="1">
      <alignment horizontal="center"/>
    </xf>
    <xf numFmtId="0" fontId="13" fillId="0" borderId="1" xfId="23" applyNumberFormat="1" applyFont="1" applyBorder="1" applyProtection="1"/>
    <xf numFmtId="0" fontId="13" fillId="0" borderId="1" xfId="24" applyNumberFormat="1" applyFont="1" applyProtection="1">
      <alignment horizontal="left" vertical="top" wrapText="1"/>
    </xf>
    <xf numFmtId="0" fontId="13" fillId="0" borderId="1" xfId="24" applyFont="1">
      <alignment horizontal="left" vertical="top" wrapText="1"/>
    </xf>
    <xf numFmtId="0" fontId="17" fillId="0" borderId="0" xfId="0" applyFont="1" applyProtection="1">
      <protection locked="0"/>
    </xf>
    <xf numFmtId="0" fontId="13" fillId="0" borderId="1" xfId="24" applyNumberFormat="1" applyFont="1" applyAlignment="1" applyProtection="1">
      <alignment horizontal="left" vertical="top" wrapText="1"/>
    </xf>
  </cellXfs>
  <cellStyles count="58">
    <cellStyle name="br" xfId="27"/>
    <cellStyle name="col" xfId="26"/>
    <cellStyle name="ex58" xfId="30"/>
    <cellStyle name="ex59" xfId="31"/>
    <cellStyle name="ex60" xfId="3"/>
    <cellStyle name="ex61" xfId="4"/>
    <cellStyle name="ex62" xfId="32"/>
    <cellStyle name="ex63" xfId="33"/>
    <cellStyle name="ex64" xfId="7"/>
    <cellStyle name="ex65" xfId="8"/>
    <cellStyle name="ex66" xfId="34"/>
    <cellStyle name="ex67" xfId="35"/>
    <cellStyle name="ex68" xfId="11"/>
    <cellStyle name="ex69" xfId="12"/>
    <cellStyle name="ex70" xfId="36"/>
    <cellStyle name="ex71" xfId="37"/>
    <cellStyle name="ex72" xfId="15"/>
    <cellStyle name="ex73" xfId="16"/>
    <cellStyle name="ex74" xfId="38"/>
    <cellStyle name="ex75" xfId="39"/>
    <cellStyle name="ex76" xfId="40"/>
    <cellStyle name="ex77" xfId="41"/>
    <cellStyle name="ex78" xfId="42"/>
    <cellStyle name="ex79" xfId="43"/>
    <cellStyle name="ex81" xfId="52"/>
    <cellStyle name="ex82" xfId="53"/>
    <cellStyle name="ex83" xfId="54"/>
    <cellStyle name="ex84" xfId="55"/>
    <cellStyle name="st57" xfId="1"/>
    <cellStyle name="st68" xfId="49"/>
    <cellStyle name="st69" xfId="50"/>
    <cellStyle name="st70" xfId="45"/>
    <cellStyle name="st71" xfId="46"/>
    <cellStyle name="st72" xfId="47"/>
    <cellStyle name="st73" xfId="48"/>
    <cellStyle name="st74" xfId="57"/>
    <cellStyle name="st80" xfId="21"/>
    <cellStyle name="st81" xfId="22"/>
    <cellStyle name="st82" xfId="5"/>
    <cellStyle name="st83" xfId="6"/>
    <cellStyle name="st84" xfId="9"/>
    <cellStyle name="st85" xfId="10"/>
    <cellStyle name="st86" xfId="13"/>
    <cellStyle name="st87" xfId="14"/>
    <cellStyle name="st88" xfId="17"/>
    <cellStyle name="st89" xfId="18"/>
    <cellStyle name="st92" xfId="44"/>
    <cellStyle name="style0" xfId="28"/>
    <cellStyle name="td" xfId="29"/>
    <cellStyle name="tr" xfId="25"/>
    <cellStyle name="xl_bot_header" xfId="2"/>
    <cellStyle name="xl_footer" xfId="24"/>
    <cellStyle name="xl_top_header" xfId="56"/>
    <cellStyle name="xl_total_bot" xfId="23"/>
    <cellStyle name="xl_total_center" xfId="20"/>
    <cellStyle name="xl_total_left" xfId="19"/>
    <cellStyle name="Обычный" xfId="0" builtinId="0"/>
    <cellStyle name="Обычный 2" xfId="5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4"/>
  <sheetViews>
    <sheetView showGridLines="0" zoomScale="117" zoomScaleNormal="117" workbookViewId="0">
      <pane ySplit="4" topLeftCell="A170" activePane="bottomLeft" state="frozen"/>
      <selection pane="bottomLeft" activeCell="A173" sqref="A173:E173"/>
    </sheetView>
  </sheetViews>
  <sheetFormatPr defaultColWidth="9.140625" defaultRowHeight="15"/>
  <cols>
    <col min="1" max="1" width="19.140625" style="1" customWidth="1"/>
    <col min="2" max="2" width="40.5703125" style="1" customWidth="1"/>
    <col min="3" max="3" width="10.28515625" style="1" customWidth="1"/>
    <col min="4" max="4" width="11.42578125" style="1" customWidth="1"/>
    <col min="5" max="5" width="10.28515625" style="1" customWidth="1"/>
    <col min="6" max="6" width="10.42578125" style="1" customWidth="1"/>
    <col min="7" max="7" width="9.7109375" style="1" customWidth="1"/>
    <col min="8" max="16384" width="9.140625" style="1"/>
  </cols>
  <sheetData>
    <row r="1" spans="1:9" ht="15.2" customHeight="1">
      <c r="A1" s="130" t="s">
        <v>300</v>
      </c>
      <c r="B1" s="130"/>
      <c r="C1" s="130"/>
      <c r="D1" s="130"/>
      <c r="E1" s="130"/>
      <c r="F1" s="130"/>
      <c r="G1" s="130"/>
    </row>
    <row r="2" spans="1:9" ht="15.2" customHeight="1">
      <c r="A2" s="130"/>
      <c r="B2" s="130"/>
      <c r="C2" s="130"/>
      <c r="D2" s="130"/>
      <c r="E2" s="130"/>
      <c r="F2" s="130"/>
      <c r="G2" s="130"/>
    </row>
    <row r="3" spans="1:9" ht="15.2" customHeight="1">
      <c r="B3" s="53"/>
      <c r="C3" s="53"/>
      <c r="D3" s="53"/>
      <c r="E3" s="131" t="s">
        <v>263</v>
      </c>
      <c r="F3" s="131"/>
      <c r="G3" s="131"/>
    </row>
    <row r="4" spans="1:9" ht="75">
      <c r="A4" s="2" t="s">
        <v>178</v>
      </c>
      <c r="B4" s="2" t="s">
        <v>179</v>
      </c>
      <c r="C4" s="2" t="s">
        <v>297</v>
      </c>
      <c r="D4" s="2" t="s">
        <v>270</v>
      </c>
      <c r="E4" s="2" t="s">
        <v>423</v>
      </c>
      <c r="F4" s="34" t="s">
        <v>298</v>
      </c>
      <c r="G4" s="35" t="s">
        <v>299</v>
      </c>
    </row>
    <row r="5" spans="1:9">
      <c r="A5" s="6" t="s">
        <v>0</v>
      </c>
      <c r="B5" s="7" t="s">
        <v>1</v>
      </c>
      <c r="C5" s="61">
        <f>C6+C15+C21+C31+C37+C51+C63+C68+C74+C86+C116+C47</f>
        <v>348045.90000000008</v>
      </c>
      <c r="D5" s="61">
        <f>D6+D15+D21+D31+D37+D51+D63+D68+D74+D86+D116+D47</f>
        <v>536328.5</v>
      </c>
      <c r="E5" s="61">
        <f>E6+E15+E21+E31+E37+E51+E63+E68+E74+E86+E116+E44</f>
        <v>425154.49999999994</v>
      </c>
      <c r="F5" s="71">
        <f>E5/D5*100</f>
        <v>79.271286161373098</v>
      </c>
      <c r="G5" s="72">
        <f>E5*100/C5-100</f>
        <v>22.154721546784444</v>
      </c>
      <c r="H5" s="28"/>
      <c r="I5" s="28"/>
    </row>
    <row r="6" spans="1:9">
      <c r="A6" s="8" t="s">
        <v>2</v>
      </c>
      <c r="B6" s="9" t="s">
        <v>3</v>
      </c>
      <c r="C6" s="44">
        <f>C7</f>
        <v>219230.90000000002</v>
      </c>
      <c r="D6" s="47">
        <f>D7</f>
        <v>378394.3</v>
      </c>
      <c r="E6" s="44">
        <f>E7</f>
        <v>284523.39999999997</v>
      </c>
      <c r="F6" s="71">
        <f t="shared" ref="F6:F83" si="0">E6/D6*100</f>
        <v>75.192306015180449</v>
      </c>
      <c r="G6" s="72">
        <f t="shared" ref="G6:G81" si="1">E6*100/C6-100</f>
        <v>29.782526094633539</v>
      </c>
    </row>
    <row r="7" spans="1:9">
      <c r="A7" s="10" t="s">
        <v>4</v>
      </c>
      <c r="B7" s="11" t="s">
        <v>5</v>
      </c>
      <c r="C7" s="45">
        <f>C8+C9+C10+C11+C12+C13</f>
        <v>219230.90000000002</v>
      </c>
      <c r="D7" s="45">
        <f>D8+D9+D10+D11+D12+D13+D14</f>
        <v>378394.3</v>
      </c>
      <c r="E7" s="45">
        <f>E8+E9+E10+E11+E12+E13+E14</f>
        <v>284523.39999999997</v>
      </c>
      <c r="F7" s="71">
        <f t="shared" si="0"/>
        <v>75.192306015180449</v>
      </c>
      <c r="G7" s="72">
        <f t="shared" si="1"/>
        <v>29.782526094633539</v>
      </c>
    </row>
    <row r="8" spans="1:9" ht="67.5">
      <c r="A8" s="12" t="s">
        <v>6</v>
      </c>
      <c r="B8" s="13" t="s">
        <v>7</v>
      </c>
      <c r="C8" s="46">
        <v>206905.1</v>
      </c>
      <c r="D8" s="62">
        <v>344915.3</v>
      </c>
      <c r="E8" s="46">
        <v>253088.6</v>
      </c>
      <c r="F8" s="73">
        <v>23.9</v>
      </c>
      <c r="G8" s="74">
        <f t="shared" si="1"/>
        <v>22.321102766437363</v>
      </c>
    </row>
    <row r="9" spans="1:9" ht="101.25">
      <c r="A9" s="12" t="s">
        <v>8</v>
      </c>
      <c r="B9" s="13" t="s">
        <v>9</v>
      </c>
      <c r="C9" s="46">
        <v>1908.9</v>
      </c>
      <c r="D9" s="62">
        <v>2318</v>
      </c>
      <c r="E9" s="46">
        <v>1380.5</v>
      </c>
      <c r="F9" s="73">
        <v>10.1</v>
      </c>
      <c r="G9" s="74">
        <f t="shared" si="1"/>
        <v>-27.68086332442769</v>
      </c>
    </row>
    <row r="10" spans="1:9" ht="45">
      <c r="A10" s="12" t="s">
        <v>10</v>
      </c>
      <c r="B10" s="13" t="s">
        <v>11</v>
      </c>
      <c r="C10" s="46">
        <v>5510.2</v>
      </c>
      <c r="D10" s="62">
        <v>19968</v>
      </c>
      <c r="E10" s="46">
        <v>19668.099999999999</v>
      </c>
      <c r="F10" s="73">
        <v>15</v>
      </c>
      <c r="G10" s="74">
        <f t="shared" si="1"/>
        <v>256.93985699248663</v>
      </c>
    </row>
    <row r="11" spans="1:9" ht="78.75">
      <c r="A11" s="12" t="s">
        <v>12</v>
      </c>
      <c r="B11" s="13" t="s">
        <v>13</v>
      </c>
      <c r="C11" s="46">
        <v>41.2</v>
      </c>
      <c r="D11" s="62">
        <v>55</v>
      </c>
      <c r="E11" s="46">
        <v>55.1</v>
      </c>
      <c r="F11" s="73">
        <f t="shared" si="0"/>
        <v>100.18181818181819</v>
      </c>
      <c r="G11" s="74">
        <f t="shared" si="1"/>
        <v>33.737864077669883</v>
      </c>
    </row>
    <row r="12" spans="1:9" ht="78.75">
      <c r="A12" s="12" t="s">
        <v>14</v>
      </c>
      <c r="B12" s="13" t="s">
        <v>15</v>
      </c>
      <c r="C12" s="46">
        <v>4865.5</v>
      </c>
      <c r="D12" s="62">
        <v>620</v>
      </c>
      <c r="E12" s="46">
        <v>-77.2</v>
      </c>
      <c r="F12" s="73">
        <f t="shared" si="0"/>
        <v>-12.451612903225808</v>
      </c>
      <c r="G12" s="74">
        <f t="shared" si="1"/>
        <v>-101.586681738773</v>
      </c>
    </row>
    <row r="13" spans="1:9" ht="45">
      <c r="A13" s="12" t="s">
        <v>272</v>
      </c>
      <c r="B13" s="58" t="s">
        <v>271</v>
      </c>
      <c r="C13" s="46"/>
      <c r="D13" s="62">
        <v>1230</v>
      </c>
      <c r="E13" s="46">
        <v>1221.0999999999999</v>
      </c>
      <c r="F13" s="73">
        <f t="shared" ref="F13:F14" si="2">E13/D13*100</f>
        <v>99.276422764227632</v>
      </c>
      <c r="G13" s="74"/>
    </row>
    <row r="14" spans="1:9" ht="45">
      <c r="A14" s="12" t="s">
        <v>293</v>
      </c>
      <c r="B14" s="55" t="s">
        <v>296</v>
      </c>
      <c r="C14" s="46"/>
      <c r="D14" s="62">
        <v>9288</v>
      </c>
      <c r="E14" s="46">
        <v>9187.2000000000007</v>
      </c>
      <c r="F14" s="73">
        <f t="shared" si="2"/>
        <v>98.914728682170548</v>
      </c>
      <c r="G14" s="74"/>
    </row>
    <row r="15" spans="1:9" ht="31.5">
      <c r="A15" s="8" t="s">
        <v>16</v>
      </c>
      <c r="B15" s="9" t="s">
        <v>17</v>
      </c>
      <c r="C15" s="47">
        <f>C16</f>
        <v>19625.399999999998</v>
      </c>
      <c r="D15" s="47">
        <f>D16</f>
        <v>25388.199999999997</v>
      </c>
      <c r="E15" s="47">
        <f>E16</f>
        <v>19111</v>
      </c>
      <c r="F15" s="71">
        <f t="shared" si="0"/>
        <v>75.275127815284264</v>
      </c>
      <c r="G15" s="72">
        <f t="shared" si="1"/>
        <v>-2.6210930732621875</v>
      </c>
    </row>
    <row r="16" spans="1:9" ht="31.5">
      <c r="A16" s="10" t="s">
        <v>18</v>
      </c>
      <c r="B16" s="11" t="s">
        <v>19</v>
      </c>
      <c r="C16" s="48">
        <f>C17+C18+C19+C20</f>
        <v>19625.399999999998</v>
      </c>
      <c r="D16" s="48">
        <f>D17+D18+D19+D20</f>
        <v>25388.199999999997</v>
      </c>
      <c r="E16" s="48">
        <f>E17+E18+E19+E20</f>
        <v>19111</v>
      </c>
      <c r="F16" s="71">
        <f t="shared" si="0"/>
        <v>75.275127815284264</v>
      </c>
      <c r="G16" s="72">
        <f t="shared" si="1"/>
        <v>-2.6210930732621875</v>
      </c>
    </row>
    <row r="17" spans="1:12" ht="101.25">
      <c r="A17" s="29" t="s">
        <v>184</v>
      </c>
      <c r="B17" s="30" t="s">
        <v>185</v>
      </c>
      <c r="C17" s="46">
        <v>9595.7999999999993</v>
      </c>
      <c r="D17" s="62">
        <v>12729.9</v>
      </c>
      <c r="E17" s="46">
        <v>9789.4</v>
      </c>
      <c r="F17" s="73">
        <f t="shared" si="0"/>
        <v>76.900839755221966</v>
      </c>
      <c r="G17" s="74">
        <f t="shared" si="1"/>
        <v>2.0175493445049</v>
      </c>
    </row>
    <row r="18" spans="1:12" ht="112.5">
      <c r="A18" s="29" t="s">
        <v>186</v>
      </c>
      <c r="B18" s="30" t="s">
        <v>187</v>
      </c>
      <c r="C18" s="46">
        <v>54.3</v>
      </c>
      <c r="D18" s="62">
        <v>70</v>
      </c>
      <c r="E18" s="46">
        <v>52.7</v>
      </c>
      <c r="F18" s="73">
        <f t="shared" si="0"/>
        <v>75.285714285714292</v>
      </c>
      <c r="G18" s="74">
        <f t="shared" si="1"/>
        <v>-2.9465930018416202</v>
      </c>
    </row>
    <row r="19" spans="1:12" ht="101.25">
      <c r="A19" s="29" t="s">
        <v>188</v>
      </c>
      <c r="B19" s="30" t="s">
        <v>189</v>
      </c>
      <c r="C19" s="46">
        <v>11046.5</v>
      </c>
      <c r="D19" s="62">
        <v>14106.3</v>
      </c>
      <c r="E19" s="46">
        <v>10417.5</v>
      </c>
      <c r="F19" s="73">
        <f t="shared" si="0"/>
        <v>73.849981922970585</v>
      </c>
      <c r="G19" s="74">
        <f t="shared" si="1"/>
        <v>-5.6941112569592178</v>
      </c>
    </row>
    <row r="20" spans="1:12" ht="101.25">
      <c r="A20" s="29" t="s">
        <v>190</v>
      </c>
      <c r="B20" s="30" t="s">
        <v>191</v>
      </c>
      <c r="C20" s="46">
        <v>-1071.2</v>
      </c>
      <c r="D20" s="62">
        <v>-1518</v>
      </c>
      <c r="E20" s="46">
        <v>-1148.5999999999999</v>
      </c>
      <c r="F20" s="73">
        <f t="shared" si="0"/>
        <v>75.665349143610001</v>
      </c>
      <c r="G20" s="74">
        <f t="shared" si="1"/>
        <v>7.2255414488424066</v>
      </c>
    </row>
    <row r="21" spans="1:12">
      <c r="A21" s="8" t="s">
        <v>20</v>
      </c>
      <c r="B21" s="9" t="s">
        <v>21</v>
      </c>
      <c r="C21" s="47">
        <f>C22+C25+C27+C29</f>
        <v>58104.1</v>
      </c>
      <c r="D21" s="47">
        <f>D22+D25+D27+D29</f>
        <v>67470</v>
      </c>
      <c r="E21" s="47">
        <f>E22+E25+E27+E29</f>
        <v>72194.400000000009</v>
      </c>
      <c r="F21" s="71">
        <f t="shared" si="0"/>
        <v>107.00222321031572</v>
      </c>
      <c r="G21" s="72">
        <f t="shared" si="1"/>
        <v>24.250095948478702</v>
      </c>
    </row>
    <row r="22" spans="1:12" ht="21">
      <c r="A22" s="10" t="s">
        <v>22</v>
      </c>
      <c r="B22" s="11" t="s">
        <v>23</v>
      </c>
      <c r="C22" s="48">
        <f>C23+C24</f>
        <v>23347.3</v>
      </c>
      <c r="D22" s="48">
        <f>D23+D24</f>
        <v>58257</v>
      </c>
      <c r="E22" s="48">
        <f>E23+E24</f>
        <v>56752</v>
      </c>
      <c r="F22" s="71">
        <f t="shared" si="0"/>
        <v>97.416619462038895</v>
      </c>
      <c r="G22" s="72">
        <f t="shared" si="1"/>
        <v>143.07735798143682</v>
      </c>
    </row>
    <row r="23" spans="1:12" ht="22.5">
      <c r="A23" s="16" t="s">
        <v>192</v>
      </c>
      <c r="B23" s="17" t="s">
        <v>24</v>
      </c>
      <c r="C23" s="46">
        <v>11595.4</v>
      </c>
      <c r="D23" s="62">
        <v>32834</v>
      </c>
      <c r="E23" s="46">
        <v>33024.9</v>
      </c>
      <c r="F23" s="73">
        <f t="shared" si="0"/>
        <v>100.58140951452764</v>
      </c>
      <c r="G23" s="74">
        <f t="shared" si="1"/>
        <v>184.8103558307605</v>
      </c>
      <c r="I23" s="18"/>
      <c r="J23" s="19"/>
      <c r="K23" s="20"/>
      <c r="L23" s="5"/>
    </row>
    <row r="24" spans="1:12" ht="56.25">
      <c r="A24" s="16" t="s">
        <v>193</v>
      </c>
      <c r="B24" s="17" t="s">
        <v>194</v>
      </c>
      <c r="C24" s="46">
        <v>11751.9</v>
      </c>
      <c r="D24" s="62">
        <v>25423</v>
      </c>
      <c r="E24" s="46">
        <v>23727.1</v>
      </c>
      <c r="F24" s="73">
        <f>E24/D24*100</f>
        <v>93.329268772371464</v>
      </c>
      <c r="G24" s="74">
        <f>E24*100/C24-100</f>
        <v>101.90011827874642</v>
      </c>
      <c r="I24" s="18"/>
      <c r="J24" s="21"/>
      <c r="K24" s="22"/>
      <c r="L24" s="5"/>
    </row>
    <row r="25" spans="1:12" ht="21">
      <c r="A25" s="10" t="s">
        <v>25</v>
      </c>
      <c r="B25" s="11" t="s">
        <v>26</v>
      </c>
      <c r="C25" s="48">
        <f>C26</f>
        <v>0.1</v>
      </c>
      <c r="D25" s="48"/>
      <c r="E25" s="48">
        <f>E26</f>
        <v>-10.6</v>
      </c>
      <c r="F25" s="71"/>
      <c r="G25" s="72">
        <f t="shared" si="1"/>
        <v>-10700</v>
      </c>
    </row>
    <row r="26" spans="1:12" ht="22.5">
      <c r="A26" s="12" t="s">
        <v>27</v>
      </c>
      <c r="B26" s="13" t="s">
        <v>26</v>
      </c>
      <c r="C26" s="46">
        <v>0.1</v>
      </c>
      <c r="D26" s="62"/>
      <c r="E26" s="46">
        <v>-10.6</v>
      </c>
      <c r="F26" s="73"/>
      <c r="G26" s="74">
        <f t="shared" si="1"/>
        <v>-10700</v>
      </c>
    </row>
    <row r="27" spans="1:12">
      <c r="A27" s="10" t="s">
        <v>28</v>
      </c>
      <c r="B27" s="11" t="s">
        <v>29</v>
      </c>
      <c r="C27" s="45">
        <f>C28</f>
        <v>33507.800000000003</v>
      </c>
      <c r="D27" s="45">
        <f>D28</f>
        <v>8164</v>
      </c>
      <c r="E27" s="45">
        <f>E28</f>
        <v>14531.7</v>
      </c>
      <c r="F27" s="71">
        <f t="shared" si="0"/>
        <v>177.9973052425282</v>
      </c>
      <c r="G27" s="72">
        <f t="shared" si="1"/>
        <v>-56.631888694572609</v>
      </c>
    </row>
    <row r="28" spans="1:12">
      <c r="A28" s="12" t="s">
        <v>30</v>
      </c>
      <c r="B28" s="13" t="s">
        <v>29</v>
      </c>
      <c r="C28" s="46">
        <v>33507.800000000003</v>
      </c>
      <c r="D28" s="62">
        <v>8164</v>
      </c>
      <c r="E28" s="46">
        <v>14531.7</v>
      </c>
      <c r="F28" s="73">
        <f t="shared" si="0"/>
        <v>177.9973052425282</v>
      </c>
      <c r="G28" s="74">
        <f t="shared" si="1"/>
        <v>-56.631888694572609</v>
      </c>
    </row>
    <row r="29" spans="1:12" ht="21">
      <c r="A29" s="10" t="s">
        <v>31</v>
      </c>
      <c r="B29" s="11" t="s">
        <v>32</v>
      </c>
      <c r="C29" s="45">
        <f>C30</f>
        <v>1248.9000000000001</v>
      </c>
      <c r="D29" s="45">
        <f>D30</f>
        <v>1049</v>
      </c>
      <c r="E29" s="45">
        <f>E30</f>
        <v>921.3</v>
      </c>
      <c r="F29" s="71">
        <f t="shared" si="0"/>
        <v>87.826501429933273</v>
      </c>
      <c r="G29" s="72">
        <f t="shared" si="1"/>
        <v>-26.231083353350954</v>
      </c>
    </row>
    <row r="30" spans="1:12" ht="33.75">
      <c r="A30" s="12" t="s">
        <v>33</v>
      </c>
      <c r="B30" s="13" t="s">
        <v>34</v>
      </c>
      <c r="C30" s="46">
        <v>1248.9000000000001</v>
      </c>
      <c r="D30" s="62">
        <v>1049</v>
      </c>
      <c r="E30" s="46">
        <v>921.3</v>
      </c>
      <c r="F30" s="73">
        <f t="shared" si="0"/>
        <v>87.826501429933273</v>
      </c>
      <c r="G30" s="74">
        <f t="shared" si="1"/>
        <v>-26.231083353350954</v>
      </c>
    </row>
    <row r="31" spans="1:12">
      <c r="A31" s="8" t="s">
        <v>35</v>
      </c>
      <c r="B31" s="9" t="s">
        <v>36</v>
      </c>
      <c r="C31" s="47">
        <f>C32+C34</f>
        <v>17593.899999999998</v>
      </c>
      <c r="D31" s="47">
        <f>D32+D34</f>
        <v>25900</v>
      </c>
      <c r="E31" s="47">
        <f>E32+E34</f>
        <v>14521.300000000001</v>
      </c>
      <c r="F31" s="71">
        <f t="shared" si="0"/>
        <v>56.066795366795375</v>
      </c>
      <c r="G31" s="72">
        <f t="shared" si="1"/>
        <v>-17.464007411659708</v>
      </c>
    </row>
    <row r="32" spans="1:12">
      <c r="A32" s="10" t="s">
        <v>37</v>
      </c>
      <c r="B32" s="11" t="s">
        <v>38</v>
      </c>
      <c r="C32" s="45">
        <f>C33</f>
        <v>2429.1</v>
      </c>
      <c r="D32" s="48">
        <f>D33</f>
        <v>9228</v>
      </c>
      <c r="E32" s="45">
        <f>E33</f>
        <v>1995.7</v>
      </c>
      <c r="F32" s="71">
        <f t="shared" si="0"/>
        <v>21.626571304724752</v>
      </c>
      <c r="G32" s="72">
        <f t="shared" si="1"/>
        <v>-17.841999094314758</v>
      </c>
    </row>
    <row r="33" spans="1:7" ht="33.75">
      <c r="A33" s="12" t="s">
        <v>39</v>
      </c>
      <c r="B33" s="13" t="s">
        <v>40</v>
      </c>
      <c r="C33" s="46">
        <v>2429.1</v>
      </c>
      <c r="D33" s="62">
        <v>9228</v>
      </c>
      <c r="E33" s="46">
        <v>1995.7</v>
      </c>
      <c r="F33" s="73">
        <f t="shared" si="0"/>
        <v>21.626571304724752</v>
      </c>
      <c r="G33" s="74">
        <f t="shared" si="1"/>
        <v>-17.841999094314758</v>
      </c>
    </row>
    <row r="34" spans="1:7">
      <c r="A34" s="10" t="s">
        <v>41</v>
      </c>
      <c r="B34" s="11" t="s">
        <v>42</v>
      </c>
      <c r="C34" s="48">
        <f>C35+C36</f>
        <v>15164.8</v>
      </c>
      <c r="D34" s="48">
        <f>D35+D36</f>
        <v>16672</v>
      </c>
      <c r="E34" s="48">
        <f>E35+E36</f>
        <v>12525.6</v>
      </c>
      <c r="F34" s="71">
        <f t="shared" si="0"/>
        <v>75.129558541266789</v>
      </c>
      <c r="G34" s="72">
        <f t="shared" si="1"/>
        <v>-17.403460645705835</v>
      </c>
    </row>
    <row r="35" spans="1:7" ht="33.75">
      <c r="A35" s="25" t="s">
        <v>195</v>
      </c>
      <c r="B35" s="26" t="s">
        <v>196</v>
      </c>
      <c r="C35" s="46">
        <v>14230.4</v>
      </c>
      <c r="D35" s="62">
        <v>10087</v>
      </c>
      <c r="E35" s="46">
        <v>9526.6</v>
      </c>
      <c r="F35" s="73">
        <f t="shared" si="0"/>
        <v>94.444334291662528</v>
      </c>
      <c r="G35" s="74">
        <f t="shared" si="1"/>
        <v>-33.054587362266702</v>
      </c>
    </row>
    <row r="36" spans="1:7" ht="33.75">
      <c r="A36" s="25" t="s">
        <v>197</v>
      </c>
      <c r="B36" s="26" t="s">
        <v>198</v>
      </c>
      <c r="C36" s="46">
        <v>934.4</v>
      </c>
      <c r="D36" s="62">
        <v>6585</v>
      </c>
      <c r="E36" s="46">
        <v>2999</v>
      </c>
      <c r="F36" s="73">
        <f t="shared" si="0"/>
        <v>45.542900531511009</v>
      </c>
      <c r="G36" s="74">
        <f t="shared" si="1"/>
        <v>220.95462328767127</v>
      </c>
    </row>
    <row r="37" spans="1:7">
      <c r="A37" s="8" t="s">
        <v>43</v>
      </c>
      <c r="B37" s="9" t="s">
        <v>44</v>
      </c>
      <c r="C37" s="47">
        <f>C38+C40</f>
        <v>3105.2</v>
      </c>
      <c r="D37" s="47">
        <f>D38+D40</f>
        <v>4321.5</v>
      </c>
      <c r="E37" s="47">
        <f>E38+E40+E42</f>
        <v>2775.1000000000004</v>
      </c>
      <c r="F37" s="71">
        <f t="shared" si="0"/>
        <v>64.216128659030431</v>
      </c>
      <c r="G37" s="72">
        <f t="shared" si="1"/>
        <v>-10.630555197732818</v>
      </c>
    </row>
    <row r="38" spans="1:7" ht="31.5">
      <c r="A38" s="10" t="s">
        <v>45</v>
      </c>
      <c r="B38" s="11" t="s">
        <v>46</v>
      </c>
      <c r="C38" s="45">
        <f>C39</f>
        <v>3070.5</v>
      </c>
      <c r="D38" s="48">
        <f>D39</f>
        <v>4273</v>
      </c>
      <c r="E38" s="45">
        <f>E39</f>
        <v>2735.3</v>
      </c>
      <c r="F38" s="71">
        <f t="shared" si="0"/>
        <v>64.01357360168501</v>
      </c>
      <c r="G38" s="72">
        <f t="shared" si="1"/>
        <v>-10.916788796612934</v>
      </c>
    </row>
    <row r="39" spans="1:7" ht="33.75">
      <c r="A39" s="12" t="s">
        <v>47</v>
      </c>
      <c r="B39" s="13" t="s">
        <v>48</v>
      </c>
      <c r="C39" s="46">
        <v>3070.5</v>
      </c>
      <c r="D39" s="62">
        <v>4273</v>
      </c>
      <c r="E39" s="46">
        <v>2735.3</v>
      </c>
      <c r="F39" s="73">
        <f t="shared" si="0"/>
        <v>64.01357360168501</v>
      </c>
      <c r="G39" s="72">
        <f t="shared" si="1"/>
        <v>-10.916788796612934</v>
      </c>
    </row>
    <row r="40" spans="1:7" ht="42">
      <c r="A40" s="10" t="s">
        <v>49</v>
      </c>
      <c r="B40" s="11" t="s">
        <v>50</v>
      </c>
      <c r="C40" s="45">
        <f>C41</f>
        <v>34.700000000000003</v>
      </c>
      <c r="D40" s="45">
        <f>D41</f>
        <v>48.5</v>
      </c>
      <c r="E40" s="45">
        <f>E41</f>
        <v>34.799999999999997</v>
      </c>
      <c r="F40" s="71">
        <f t="shared" si="0"/>
        <v>71.752577319587616</v>
      </c>
      <c r="G40" s="72">
        <f t="shared" si="1"/>
        <v>0.28818443804031801</v>
      </c>
    </row>
    <row r="41" spans="1:7" ht="56.25">
      <c r="A41" s="12" t="s">
        <v>51</v>
      </c>
      <c r="B41" s="13" t="s">
        <v>52</v>
      </c>
      <c r="C41" s="46">
        <v>34.700000000000003</v>
      </c>
      <c r="D41" s="62">
        <v>48.5</v>
      </c>
      <c r="E41" s="46">
        <v>34.799999999999997</v>
      </c>
      <c r="F41" s="73">
        <f t="shared" si="0"/>
        <v>71.752577319587616</v>
      </c>
      <c r="G41" s="74">
        <f t="shared" si="1"/>
        <v>0.28818443804031801</v>
      </c>
    </row>
    <row r="42" spans="1:7" ht="33.75">
      <c r="A42" s="54" t="s">
        <v>292</v>
      </c>
      <c r="B42" s="56" t="s">
        <v>295</v>
      </c>
      <c r="C42" s="46"/>
      <c r="D42" s="62"/>
      <c r="E42" s="51">
        <f>E43</f>
        <v>5</v>
      </c>
      <c r="F42" s="73"/>
      <c r="G42" s="74"/>
    </row>
    <row r="43" spans="1:7" ht="22.5">
      <c r="A43" s="12" t="s">
        <v>291</v>
      </c>
      <c r="B43" s="57" t="s">
        <v>294</v>
      </c>
      <c r="C43" s="46"/>
      <c r="D43" s="62"/>
      <c r="E43" s="46">
        <v>5</v>
      </c>
      <c r="F43" s="73"/>
      <c r="G43" s="74"/>
    </row>
    <row r="44" spans="1:7" ht="31.5">
      <c r="A44" s="8" t="s">
        <v>306</v>
      </c>
      <c r="B44" s="81" t="s">
        <v>316</v>
      </c>
      <c r="C44" s="46"/>
      <c r="D44" s="62"/>
      <c r="E44" s="46">
        <f>E45+E47+E49</f>
        <v>9.9999999999999811E-2</v>
      </c>
      <c r="F44" s="73"/>
      <c r="G44" s="74"/>
    </row>
    <row r="45" spans="1:7" ht="22.5">
      <c r="A45" s="32" t="s">
        <v>305</v>
      </c>
      <c r="B45" s="80" t="s">
        <v>317</v>
      </c>
      <c r="C45" s="46"/>
      <c r="D45" s="62"/>
      <c r="E45" s="51">
        <f>E46</f>
        <v>2.4</v>
      </c>
      <c r="F45" s="73"/>
      <c r="G45" s="74"/>
    </row>
    <row r="46" spans="1:7" ht="33.75">
      <c r="A46" s="16" t="s">
        <v>319</v>
      </c>
      <c r="B46" s="57" t="s">
        <v>318</v>
      </c>
      <c r="C46" s="46"/>
      <c r="D46" s="62"/>
      <c r="E46" s="46">
        <v>2.4</v>
      </c>
      <c r="F46" s="73"/>
      <c r="G46" s="74"/>
    </row>
    <row r="47" spans="1:7" ht="42">
      <c r="A47" s="32" t="s">
        <v>275</v>
      </c>
      <c r="B47" s="33" t="s">
        <v>276</v>
      </c>
      <c r="C47" s="51">
        <f>C48</f>
        <v>-1.3</v>
      </c>
      <c r="D47" s="51"/>
      <c r="E47" s="51">
        <f>E48</f>
        <v>-2.6</v>
      </c>
      <c r="F47" s="73"/>
      <c r="G47" s="74">
        <f t="shared" ref="G47:G48" si="3">E47*100/C47-100</f>
        <v>100</v>
      </c>
    </row>
    <row r="48" spans="1:7" ht="56.25">
      <c r="A48" s="16" t="s">
        <v>274</v>
      </c>
      <c r="B48" s="31" t="s">
        <v>273</v>
      </c>
      <c r="C48" s="46">
        <v>-1.3</v>
      </c>
      <c r="D48" s="62"/>
      <c r="E48" s="46">
        <v>-2.6</v>
      </c>
      <c r="F48" s="73"/>
      <c r="G48" s="74">
        <f t="shared" si="3"/>
        <v>100</v>
      </c>
    </row>
    <row r="49" spans="1:7">
      <c r="A49" s="65" t="s">
        <v>303</v>
      </c>
      <c r="B49" s="66" t="s">
        <v>301</v>
      </c>
      <c r="C49" s="46"/>
      <c r="D49" s="62"/>
      <c r="E49" s="51">
        <f>E50</f>
        <v>0.3</v>
      </c>
      <c r="F49" s="73"/>
      <c r="G49" s="74"/>
    </row>
    <row r="50" spans="1:7" ht="22.5">
      <c r="A50" s="64" t="s">
        <v>304</v>
      </c>
      <c r="B50" s="63" t="s">
        <v>302</v>
      </c>
      <c r="C50" s="46"/>
      <c r="D50" s="62"/>
      <c r="E50" s="46">
        <v>0.3</v>
      </c>
      <c r="F50" s="73"/>
      <c r="G50" s="74"/>
    </row>
    <row r="51" spans="1:7" ht="31.5">
      <c r="A51" s="8" t="s">
        <v>53</v>
      </c>
      <c r="B51" s="9" t="s">
        <v>54</v>
      </c>
      <c r="C51" s="47">
        <f>C52+C60</f>
        <v>21640.400000000001</v>
      </c>
      <c r="D51" s="47">
        <f>D52+D60</f>
        <v>15636.500000000002</v>
      </c>
      <c r="E51" s="47">
        <f>E52+E60</f>
        <v>10695.7</v>
      </c>
      <c r="F51" s="71">
        <f t="shared" si="0"/>
        <v>68.402136027883472</v>
      </c>
      <c r="G51" s="72">
        <f t="shared" si="1"/>
        <v>-50.575312840797771</v>
      </c>
    </row>
    <row r="52" spans="1:7" ht="73.5">
      <c r="A52" s="10" t="s">
        <v>55</v>
      </c>
      <c r="B52" s="11" t="s">
        <v>56</v>
      </c>
      <c r="C52" s="48">
        <f>C53+C54+C55+C56+C57+C58+C59</f>
        <v>21111.7</v>
      </c>
      <c r="D52" s="48">
        <f>D53+D54+D55+D56+D57+D58+D59</f>
        <v>14831.300000000001</v>
      </c>
      <c r="E52" s="48">
        <f>E53+E54+E55+E56+E57+E58+E59</f>
        <v>9946.2000000000007</v>
      </c>
      <c r="F52" s="71">
        <f t="shared" si="0"/>
        <v>67.062226507453829</v>
      </c>
      <c r="G52" s="72">
        <f t="shared" si="1"/>
        <v>-52.887735236859179</v>
      </c>
    </row>
    <row r="53" spans="1:7" ht="78.75">
      <c r="A53" s="25" t="s">
        <v>207</v>
      </c>
      <c r="B53" s="26" t="s">
        <v>208</v>
      </c>
      <c r="C53" s="46">
        <v>11859.7</v>
      </c>
      <c r="D53" s="62">
        <v>8000</v>
      </c>
      <c r="E53" s="46">
        <v>7243</v>
      </c>
      <c r="F53" s="73">
        <f t="shared" si="0"/>
        <v>90.537500000000009</v>
      </c>
      <c r="G53" s="74">
        <f t="shared" si="1"/>
        <v>-38.927628860763768</v>
      </c>
    </row>
    <row r="54" spans="1:7" ht="67.5">
      <c r="A54" s="25" t="s">
        <v>205</v>
      </c>
      <c r="B54" s="26" t="s">
        <v>206</v>
      </c>
      <c r="C54" s="46">
        <v>31.2</v>
      </c>
      <c r="D54" s="62">
        <v>35</v>
      </c>
      <c r="E54" s="46">
        <v>65.599999999999994</v>
      </c>
      <c r="F54" s="73">
        <f t="shared" si="0"/>
        <v>187.42857142857142</v>
      </c>
      <c r="G54" s="74">
        <f t="shared" si="1"/>
        <v>110.25641025641022</v>
      </c>
    </row>
    <row r="55" spans="1:7" ht="67.5">
      <c r="A55" s="25" t="s">
        <v>259</v>
      </c>
      <c r="B55" s="26" t="s">
        <v>260</v>
      </c>
      <c r="C55" s="46">
        <v>40.4</v>
      </c>
      <c r="D55" s="62">
        <v>47.7</v>
      </c>
      <c r="E55" s="46">
        <v>49.5</v>
      </c>
      <c r="F55" s="73">
        <f t="shared" si="0"/>
        <v>103.77358490566037</v>
      </c>
      <c r="G55" s="74">
        <f t="shared" ref="G55" si="4">E55*100/C55-100</f>
        <v>22.524752475247524</v>
      </c>
    </row>
    <row r="56" spans="1:7" ht="56.25">
      <c r="A56" s="25" t="s">
        <v>203</v>
      </c>
      <c r="B56" s="26" t="s">
        <v>204</v>
      </c>
      <c r="C56" s="46">
        <v>177.8</v>
      </c>
      <c r="D56" s="62">
        <v>150</v>
      </c>
      <c r="E56" s="46">
        <v>133.4</v>
      </c>
      <c r="F56" s="73">
        <f t="shared" si="0"/>
        <v>88.933333333333337</v>
      </c>
      <c r="G56" s="74">
        <f t="shared" si="1"/>
        <v>-24.971878515185608</v>
      </c>
    </row>
    <row r="57" spans="1:7" ht="56.25">
      <c r="A57" s="25" t="s">
        <v>257</v>
      </c>
      <c r="B57" s="26" t="s">
        <v>258</v>
      </c>
      <c r="C57" s="46">
        <v>352.5</v>
      </c>
      <c r="D57" s="62">
        <v>476</v>
      </c>
      <c r="E57" s="46">
        <v>401.4</v>
      </c>
      <c r="F57" s="73">
        <f t="shared" ref="F57" si="5">E57/D57*100</f>
        <v>84.327731092436977</v>
      </c>
      <c r="G57" s="74">
        <f t="shared" ref="G57" si="6">E57*100/C57-100</f>
        <v>13.872340425531917</v>
      </c>
    </row>
    <row r="58" spans="1:7" ht="33.75">
      <c r="A58" s="25" t="s">
        <v>201</v>
      </c>
      <c r="B58" s="26" t="s">
        <v>202</v>
      </c>
      <c r="C58" s="46">
        <v>8610.9</v>
      </c>
      <c r="D58" s="62">
        <v>6000</v>
      </c>
      <c r="E58" s="46">
        <v>1917.1</v>
      </c>
      <c r="F58" s="73">
        <f t="shared" si="0"/>
        <v>31.951666666666668</v>
      </c>
      <c r="G58" s="74">
        <f t="shared" si="1"/>
        <v>-77.736357407471928</v>
      </c>
    </row>
    <row r="59" spans="1:7" ht="33.75">
      <c r="A59" s="25" t="s">
        <v>255</v>
      </c>
      <c r="B59" s="26" t="s">
        <v>256</v>
      </c>
      <c r="C59" s="46">
        <v>39.200000000000003</v>
      </c>
      <c r="D59" s="62">
        <v>122.6</v>
      </c>
      <c r="E59" s="46">
        <v>136.19999999999999</v>
      </c>
      <c r="F59" s="73">
        <f t="shared" ref="F59" si="7">E59/D59*100</f>
        <v>111.09298531810768</v>
      </c>
      <c r="G59" s="74">
        <f t="shared" ref="G59" si="8">E59*100/C59-100</f>
        <v>247.44897959183669</v>
      </c>
    </row>
    <row r="60" spans="1:7" ht="73.5">
      <c r="A60" s="10" t="s">
        <v>57</v>
      </c>
      <c r="B60" s="11" t="s">
        <v>58</v>
      </c>
      <c r="C60" s="48">
        <f>C61+C62</f>
        <v>528.70000000000005</v>
      </c>
      <c r="D60" s="48">
        <f>D61+D62</f>
        <v>805.2</v>
      </c>
      <c r="E60" s="48">
        <f>E61+E62</f>
        <v>749.5</v>
      </c>
      <c r="F60" s="71">
        <f t="shared" si="0"/>
        <v>93.082463984103327</v>
      </c>
      <c r="G60" s="72">
        <f t="shared" si="1"/>
        <v>41.762814450539054</v>
      </c>
    </row>
    <row r="61" spans="1:7" ht="67.5">
      <c r="A61" s="29" t="s">
        <v>199</v>
      </c>
      <c r="B61" s="30" t="s">
        <v>200</v>
      </c>
      <c r="C61" s="49">
        <v>155.69999999999999</v>
      </c>
      <c r="D61" s="62">
        <v>240</v>
      </c>
      <c r="E61" s="49">
        <v>269.10000000000002</v>
      </c>
      <c r="F61" s="73">
        <f t="shared" ref="F61" si="9">E61/D61*100</f>
        <v>112.12500000000001</v>
      </c>
      <c r="G61" s="74">
        <f t="shared" ref="G61" si="10">E61*100/C61-100</f>
        <v>72.832369942196578</v>
      </c>
    </row>
    <row r="62" spans="1:7" ht="67.5">
      <c r="A62" s="29" t="s">
        <v>261</v>
      </c>
      <c r="B62" s="30" t="s">
        <v>262</v>
      </c>
      <c r="C62" s="49">
        <v>373</v>
      </c>
      <c r="D62" s="62">
        <v>565.20000000000005</v>
      </c>
      <c r="E62" s="49">
        <v>480.4</v>
      </c>
      <c r="F62" s="73">
        <f t="shared" si="0"/>
        <v>84.996461429582439</v>
      </c>
      <c r="G62" s="74">
        <f t="shared" si="1"/>
        <v>28.793565683646108</v>
      </c>
    </row>
    <row r="63" spans="1:7" ht="21">
      <c r="A63" s="8" t="s">
        <v>59</v>
      </c>
      <c r="B63" s="9" t="s">
        <v>60</v>
      </c>
      <c r="C63" s="44">
        <f>C64</f>
        <v>343</v>
      </c>
      <c r="D63" s="44">
        <f>D64</f>
        <v>563.6</v>
      </c>
      <c r="E63" s="44">
        <f>E64</f>
        <v>498.79999999999995</v>
      </c>
      <c r="F63" s="71">
        <f t="shared" si="0"/>
        <v>88.502484031227809</v>
      </c>
      <c r="G63" s="72">
        <f t="shared" si="1"/>
        <v>45.422740524781318</v>
      </c>
    </row>
    <row r="64" spans="1:7" ht="21">
      <c r="A64" s="10" t="s">
        <v>61</v>
      </c>
      <c r="B64" s="11" t="s">
        <v>62</v>
      </c>
      <c r="C64" s="45">
        <f>C65+C66+C67</f>
        <v>343</v>
      </c>
      <c r="D64" s="45">
        <f>D65+D66+D67</f>
        <v>563.6</v>
      </c>
      <c r="E64" s="45">
        <f>E65+E66+E67</f>
        <v>498.79999999999995</v>
      </c>
      <c r="F64" s="71">
        <f t="shared" si="0"/>
        <v>88.502484031227809</v>
      </c>
      <c r="G64" s="72">
        <f t="shared" si="1"/>
        <v>45.422740524781318</v>
      </c>
    </row>
    <row r="65" spans="1:10" ht="22.5">
      <c r="A65" s="12" t="s">
        <v>63</v>
      </c>
      <c r="B65" s="13" t="s">
        <v>64</v>
      </c>
      <c r="C65" s="46">
        <v>187</v>
      </c>
      <c r="D65" s="62">
        <v>155.80000000000001</v>
      </c>
      <c r="E65" s="46">
        <v>91.1</v>
      </c>
      <c r="F65" s="73">
        <f t="shared" si="0"/>
        <v>58.472400513478803</v>
      </c>
      <c r="G65" s="74">
        <f t="shared" si="1"/>
        <v>-51.283422459893046</v>
      </c>
    </row>
    <row r="66" spans="1:10" ht="22.5">
      <c r="A66" s="12" t="s">
        <v>65</v>
      </c>
      <c r="B66" s="13" t="s">
        <v>66</v>
      </c>
      <c r="C66" s="46">
        <v>291.8</v>
      </c>
      <c r="D66" s="62">
        <v>371.9</v>
      </c>
      <c r="E66" s="46">
        <v>371.8</v>
      </c>
      <c r="F66" s="73">
        <f t="shared" si="0"/>
        <v>99.973111051357904</v>
      </c>
      <c r="G66" s="74">
        <f t="shared" si="1"/>
        <v>27.416038382453735</v>
      </c>
    </row>
    <row r="67" spans="1:10">
      <c r="A67" s="25" t="s">
        <v>209</v>
      </c>
      <c r="B67" s="26" t="s">
        <v>210</v>
      </c>
      <c r="C67" s="46">
        <v>-135.80000000000001</v>
      </c>
      <c r="D67" s="62">
        <v>35.9</v>
      </c>
      <c r="E67" s="46">
        <v>35.9</v>
      </c>
      <c r="F67" s="73">
        <f t="shared" si="0"/>
        <v>100</v>
      </c>
      <c r="G67" s="74">
        <f t="shared" si="1"/>
        <v>-126.4359351988218</v>
      </c>
      <c r="H67" s="23"/>
      <c r="I67" s="24"/>
      <c r="J67" s="5"/>
    </row>
    <row r="68" spans="1:10" ht="21">
      <c r="A68" s="8" t="s">
        <v>67</v>
      </c>
      <c r="B68" s="9" t="s">
        <v>68</v>
      </c>
      <c r="C68" s="47">
        <f>C69</f>
        <v>466</v>
      </c>
      <c r="D68" s="47">
        <f>D69</f>
        <v>2879.5</v>
      </c>
      <c r="E68" s="47">
        <f>E69</f>
        <v>2937.5</v>
      </c>
      <c r="F68" s="71">
        <f t="shared" si="0"/>
        <v>102.01423858308733</v>
      </c>
      <c r="G68" s="72">
        <f t="shared" si="1"/>
        <v>530.36480686695279</v>
      </c>
    </row>
    <row r="69" spans="1:10">
      <c r="A69" s="10" t="s">
        <v>69</v>
      </c>
      <c r="B69" s="11" t="s">
        <v>70</v>
      </c>
      <c r="C69" s="48">
        <f>C70+C71+C72+C73</f>
        <v>466</v>
      </c>
      <c r="D69" s="48">
        <f>D70+D71+D72+D73</f>
        <v>2879.5</v>
      </c>
      <c r="E69" s="48">
        <f>E70+E71+E72+E73</f>
        <v>2937.5</v>
      </c>
      <c r="F69" s="71">
        <f t="shared" si="0"/>
        <v>102.01423858308733</v>
      </c>
      <c r="G69" s="72">
        <f t="shared" si="1"/>
        <v>530.36480686695279</v>
      </c>
    </row>
    <row r="70" spans="1:10" ht="33.75">
      <c r="A70" s="16" t="s">
        <v>219</v>
      </c>
      <c r="B70" s="17" t="s">
        <v>220</v>
      </c>
      <c r="C70" s="46">
        <v>255.9</v>
      </c>
      <c r="D70" s="62"/>
      <c r="E70" s="46"/>
      <c r="F70" s="73"/>
      <c r="G70" s="74">
        <f t="shared" ref="G70:G72" si="11">E70*100/C70-100</f>
        <v>-100</v>
      </c>
    </row>
    <row r="71" spans="1:10" ht="33.75">
      <c r="A71" s="16" t="s">
        <v>253</v>
      </c>
      <c r="B71" s="17" t="s">
        <v>254</v>
      </c>
      <c r="C71" s="46"/>
      <c r="D71" s="62">
        <v>271.5</v>
      </c>
      <c r="E71" s="46">
        <v>291.8</v>
      </c>
      <c r="F71" s="73">
        <f t="shared" ref="F71:F72" si="12">E71/D71*100</f>
        <v>107.47697974217311</v>
      </c>
      <c r="G71" s="74"/>
    </row>
    <row r="72" spans="1:10" ht="22.5">
      <c r="A72" s="25" t="s">
        <v>217</v>
      </c>
      <c r="B72" s="26" t="s">
        <v>218</v>
      </c>
      <c r="C72" s="46">
        <v>182.5</v>
      </c>
      <c r="D72" s="62">
        <v>2578</v>
      </c>
      <c r="E72" s="46">
        <v>2586.1999999999998</v>
      </c>
      <c r="F72" s="73">
        <f t="shared" si="12"/>
        <v>100.31807602792861</v>
      </c>
      <c r="G72" s="74">
        <f t="shared" si="11"/>
        <v>1317.0958904109586</v>
      </c>
    </row>
    <row r="73" spans="1:10" ht="22.5">
      <c r="A73" s="25" t="s">
        <v>251</v>
      </c>
      <c r="B73" s="26" t="s">
        <v>252</v>
      </c>
      <c r="C73" s="46">
        <v>27.6</v>
      </c>
      <c r="D73" s="62">
        <v>30</v>
      </c>
      <c r="E73" s="46">
        <v>59.5</v>
      </c>
      <c r="F73" s="73">
        <f t="shared" ref="F73" si="13">E73/D73*100</f>
        <v>198.33333333333334</v>
      </c>
      <c r="G73" s="74">
        <f t="shared" ref="G73" si="14">E73*100/C73-100</f>
        <v>115.57971014492753</v>
      </c>
    </row>
    <row r="74" spans="1:10" ht="21">
      <c r="A74" s="8" t="s">
        <v>71</v>
      </c>
      <c r="B74" s="9" t="s">
        <v>72</v>
      </c>
      <c r="C74" s="52">
        <f>C75+C77</f>
        <v>5548.7</v>
      </c>
      <c r="D74" s="52">
        <f>D75+D77+D81+D84</f>
        <v>14023.8</v>
      </c>
      <c r="E74" s="52">
        <f>E75+E77+E81+E84</f>
        <v>15910.000000000002</v>
      </c>
      <c r="F74" s="71">
        <f t="shared" si="0"/>
        <v>113.44999215619163</v>
      </c>
      <c r="G74" s="72">
        <f t="shared" si="1"/>
        <v>186.73382954565938</v>
      </c>
    </row>
    <row r="75" spans="1:10" ht="63">
      <c r="A75" s="10" t="s">
        <v>73</v>
      </c>
      <c r="B75" s="11" t="s">
        <v>74</v>
      </c>
      <c r="C75" s="48">
        <f>C76</f>
        <v>0</v>
      </c>
      <c r="D75" s="48">
        <f>D76</f>
        <v>660.8</v>
      </c>
      <c r="E75" s="48">
        <f>E76</f>
        <v>289</v>
      </c>
      <c r="F75" s="73">
        <f t="shared" si="0"/>
        <v>43.734866828087171</v>
      </c>
      <c r="G75" s="74"/>
    </row>
    <row r="76" spans="1:10" ht="78.75">
      <c r="A76" s="25" t="s">
        <v>211</v>
      </c>
      <c r="B76" s="26" t="s">
        <v>212</v>
      </c>
      <c r="C76" s="46"/>
      <c r="D76" s="62">
        <v>660.8</v>
      </c>
      <c r="E76" s="46">
        <v>289</v>
      </c>
      <c r="F76" s="73">
        <f t="shared" si="0"/>
        <v>43.734866828087171</v>
      </c>
      <c r="G76" s="74"/>
    </row>
    <row r="77" spans="1:10" ht="31.5">
      <c r="A77" s="10" t="s">
        <v>75</v>
      </c>
      <c r="B77" s="11" t="s">
        <v>76</v>
      </c>
      <c r="C77" s="45">
        <f>C78+C79+C81</f>
        <v>5548.7</v>
      </c>
      <c r="D77" s="45">
        <f>D78+D79</f>
        <v>7905</v>
      </c>
      <c r="E77" s="45">
        <f>E78+E79</f>
        <v>9238.2000000000007</v>
      </c>
      <c r="F77" s="71">
        <f t="shared" si="0"/>
        <v>116.865275142315</v>
      </c>
      <c r="G77" s="72">
        <f t="shared" si="1"/>
        <v>66.493052426694561</v>
      </c>
    </row>
    <row r="78" spans="1:10" ht="56.25">
      <c r="A78" s="36" t="s">
        <v>221</v>
      </c>
      <c r="B78" s="26" t="s">
        <v>222</v>
      </c>
      <c r="C78" s="50">
        <v>3058.6</v>
      </c>
      <c r="D78" s="67">
        <v>5000</v>
      </c>
      <c r="E78" s="50">
        <v>6198.7</v>
      </c>
      <c r="F78" s="75">
        <f t="shared" si="0"/>
        <v>123.974</v>
      </c>
      <c r="G78" s="76">
        <f t="shared" si="1"/>
        <v>102.66461779899302</v>
      </c>
    </row>
    <row r="79" spans="1:10" ht="45">
      <c r="A79" s="10" t="s">
        <v>285</v>
      </c>
      <c r="B79" s="38" t="s">
        <v>288</v>
      </c>
      <c r="C79" s="51">
        <f>C80</f>
        <v>706.9</v>
      </c>
      <c r="D79" s="51">
        <f>D80</f>
        <v>2905</v>
      </c>
      <c r="E79" s="51">
        <f>E80</f>
        <v>3039.5</v>
      </c>
      <c r="F79" s="75">
        <f t="shared" ref="F79:F80" si="15">E79/D79*100</f>
        <v>104.62994836488812</v>
      </c>
      <c r="G79" s="76">
        <f t="shared" ref="G79:G80" si="16">E79*100/C79-100</f>
        <v>329.97595133682279</v>
      </c>
    </row>
    <row r="80" spans="1:10" ht="45">
      <c r="A80" s="37" t="s">
        <v>286</v>
      </c>
      <c r="B80" s="39" t="s">
        <v>287</v>
      </c>
      <c r="C80" s="46">
        <v>706.9</v>
      </c>
      <c r="D80" s="62">
        <v>2905</v>
      </c>
      <c r="E80" s="46">
        <v>3039.5</v>
      </c>
      <c r="F80" s="75">
        <f t="shared" si="15"/>
        <v>104.62994836488812</v>
      </c>
      <c r="G80" s="76">
        <f t="shared" si="16"/>
        <v>329.97595133682279</v>
      </c>
    </row>
    <row r="81" spans="1:8" ht="63">
      <c r="A81" s="10" t="s">
        <v>77</v>
      </c>
      <c r="B81" s="11" t="s">
        <v>78</v>
      </c>
      <c r="C81" s="48">
        <f>C82+C83</f>
        <v>1783.2</v>
      </c>
      <c r="D81" s="48">
        <f>D82+D83</f>
        <v>2708</v>
      </c>
      <c r="E81" s="48">
        <f>E82+E83</f>
        <v>3290.7000000000003</v>
      </c>
      <c r="F81" s="71">
        <f t="shared" si="0"/>
        <v>121.51772525849336</v>
      </c>
      <c r="G81" s="72">
        <f t="shared" si="1"/>
        <v>84.539030955585446</v>
      </c>
    </row>
    <row r="82" spans="1:8" ht="78.75">
      <c r="A82" s="25" t="s">
        <v>213</v>
      </c>
      <c r="B82" s="26" t="s">
        <v>214</v>
      </c>
      <c r="C82" s="46">
        <v>484.7</v>
      </c>
      <c r="D82" s="62">
        <v>2328</v>
      </c>
      <c r="E82" s="46">
        <v>2733.8</v>
      </c>
      <c r="F82" s="73">
        <f t="shared" si="0"/>
        <v>117.43127147766323</v>
      </c>
      <c r="G82" s="74">
        <f t="shared" ref="G82:G127" si="17">E82*100/C82-100</f>
        <v>464.01898081287391</v>
      </c>
    </row>
    <row r="83" spans="1:8" ht="56.25">
      <c r="A83" s="25" t="s">
        <v>215</v>
      </c>
      <c r="B83" s="26" t="s">
        <v>216</v>
      </c>
      <c r="C83" s="46">
        <v>1298.5</v>
      </c>
      <c r="D83" s="68">
        <v>380</v>
      </c>
      <c r="E83" s="46">
        <v>556.9</v>
      </c>
      <c r="F83" s="73">
        <f t="shared" si="0"/>
        <v>146.55263157894737</v>
      </c>
      <c r="G83" s="74">
        <f t="shared" si="17"/>
        <v>-57.112052368117055</v>
      </c>
    </row>
    <row r="84" spans="1:8" ht="21">
      <c r="A84" s="78" t="s">
        <v>315</v>
      </c>
      <c r="B84" s="79" t="s">
        <v>313</v>
      </c>
      <c r="C84" s="46"/>
      <c r="D84" s="69">
        <f>D85</f>
        <v>2750</v>
      </c>
      <c r="E84" s="51">
        <f>E85</f>
        <v>3092.1</v>
      </c>
      <c r="F84" s="71">
        <f t="shared" ref="F84:F85" si="18">E84/D84*100</f>
        <v>112.44000000000001</v>
      </c>
      <c r="G84" s="72"/>
    </row>
    <row r="85" spans="1:8" ht="33.75">
      <c r="A85" s="25" t="s">
        <v>307</v>
      </c>
      <c r="B85" s="77" t="s">
        <v>314</v>
      </c>
      <c r="C85" s="46"/>
      <c r="D85" s="68">
        <v>2750</v>
      </c>
      <c r="E85" s="46">
        <v>3092.1</v>
      </c>
      <c r="F85" s="71">
        <f t="shared" si="18"/>
        <v>112.44000000000001</v>
      </c>
      <c r="G85" s="72"/>
    </row>
    <row r="86" spans="1:8">
      <c r="A86" s="8" t="s">
        <v>79</v>
      </c>
      <c r="B86" s="9" t="s">
        <v>80</v>
      </c>
      <c r="C86" s="60">
        <f>C87+C102+C107+C114+C105</f>
        <v>2255.8000000000002</v>
      </c>
      <c r="D86" s="60">
        <f>D87+D102+D107+D114</f>
        <v>1569.7000000000003</v>
      </c>
      <c r="E86" s="60">
        <f>E87+E102+E107+E114+E105</f>
        <v>1575.3</v>
      </c>
      <c r="F86" s="71">
        <f t="shared" ref="F86:F127" si="19">E86/D86*100</f>
        <v>100.35675606803846</v>
      </c>
      <c r="G86" s="72">
        <f t="shared" si="17"/>
        <v>-30.166681443390374</v>
      </c>
    </row>
    <row r="87" spans="1:8" ht="31.5">
      <c r="A87" s="10" t="s">
        <v>81</v>
      </c>
      <c r="B87" s="11" t="s">
        <v>82</v>
      </c>
      <c r="C87" s="45">
        <f>C88+C89++C92+C95+C96+C97+C98+C99+C100+C90+C91+C101+C93</f>
        <v>1153</v>
      </c>
      <c r="D87" s="45">
        <f>D88+D89++D92+D95+D96+D97+D98+D99+D100+D90+D91+D101+D93+D94</f>
        <v>1268.1000000000001</v>
      </c>
      <c r="E87" s="45">
        <f>E88+E89++E92+E95+E96+E97+E98+E99+E100+E90+E91+E101+E93+E94</f>
        <v>751</v>
      </c>
      <c r="F87" s="71">
        <f t="shared" si="19"/>
        <v>59.222458796624863</v>
      </c>
      <c r="G87" s="72">
        <f t="shared" si="17"/>
        <v>-34.865568083261053</v>
      </c>
      <c r="H87" s="28"/>
    </row>
    <row r="88" spans="1:8" ht="67.5">
      <c r="A88" s="29" t="s">
        <v>229</v>
      </c>
      <c r="B88" s="30" t="s">
        <v>230</v>
      </c>
      <c r="C88" s="46">
        <v>118.8</v>
      </c>
      <c r="D88" s="62">
        <v>93.9</v>
      </c>
      <c r="E88" s="46">
        <v>64.8</v>
      </c>
      <c r="F88" s="73">
        <f t="shared" si="19"/>
        <v>69.009584664536732</v>
      </c>
      <c r="G88" s="74">
        <f t="shared" si="17"/>
        <v>-45.454545454545453</v>
      </c>
    </row>
    <row r="89" spans="1:8" ht="90">
      <c r="A89" s="29" t="s">
        <v>231</v>
      </c>
      <c r="B89" s="30" t="s">
        <v>232</v>
      </c>
      <c r="C89" s="46">
        <v>242</v>
      </c>
      <c r="D89" s="62">
        <v>260.3</v>
      </c>
      <c r="E89" s="46">
        <v>185.3</v>
      </c>
      <c r="F89" s="73">
        <f t="shared" si="19"/>
        <v>71.187091817134075</v>
      </c>
      <c r="G89" s="74">
        <f t="shared" si="17"/>
        <v>-23.429752066115697</v>
      </c>
    </row>
    <row r="90" spans="1:8" ht="67.5">
      <c r="A90" s="29" t="s">
        <v>233</v>
      </c>
      <c r="B90" s="30" t="s">
        <v>234</v>
      </c>
      <c r="C90" s="46">
        <v>40.6</v>
      </c>
      <c r="D90" s="62">
        <v>43.9</v>
      </c>
      <c r="E90" s="46">
        <v>66.3</v>
      </c>
      <c r="F90" s="73">
        <f t="shared" si="19"/>
        <v>151.02505694760819</v>
      </c>
      <c r="G90" s="74">
        <f t="shared" si="17"/>
        <v>63.300492610837438</v>
      </c>
    </row>
    <row r="91" spans="1:8" ht="67.5">
      <c r="A91" s="29" t="s">
        <v>265</v>
      </c>
      <c r="B91" s="40" t="s">
        <v>267</v>
      </c>
      <c r="C91" s="46">
        <v>20</v>
      </c>
      <c r="D91" s="62"/>
      <c r="E91" s="46"/>
      <c r="F91" s="73"/>
      <c r="G91" s="74">
        <f t="shared" si="17"/>
        <v>-100</v>
      </c>
    </row>
    <row r="92" spans="1:8" ht="78.75">
      <c r="A92" s="29" t="s">
        <v>235</v>
      </c>
      <c r="B92" s="30" t="s">
        <v>236</v>
      </c>
      <c r="C92" s="46">
        <v>16.5</v>
      </c>
      <c r="D92" s="62">
        <v>185.1</v>
      </c>
      <c r="E92" s="46">
        <v>13.5</v>
      </c>
      <c r="F92" s="73">
        <f t="shared" si="19"/>
        <v>7.2933549432739069</v>
      </c>
      <c r="G92" s="74">
        <f t="shared" si="17"/>
        <v>-18.181818181818187</v>
      </c>
    </row>
    <row r="93" spans="1:8" ht="67.5">
      <c r="A93" s="29" t="s">
        <v>289</v>
      </c>
      <c r="B93" s="30" t="s">
        <v>290</v>
      </c>
      <c r="C93" s="46">
        <v>20</v>
      </c>
      <c r="D93" s="62"/>
      <c r="E93" s="46">
        <v>5</v>
      </c>
      <c r="F93" s="73"/>
      <c r="G93" s="74">
        <f t="shared" si="17"/>
        <v>-75</v>
      </c>
    </row>
    <row r="94" spans="1:8" ht="67.5">
      <c r="A94" s="29" t="s">
        <v>308</v>
      </c>
      <c r="B94" s="55" t="s">
        <v>246</v>
      </c>
      <c r="C94" s="46"/>
      <c r="D94" s="62">
        <v>10</v>
      </c>
      <c r="E94" s="46">
        <v>10</v>
      </c>
      <c r="F94" s="73">
        <f t="shared" si="19"/>
        <v>100</v>
      </c>
      <c r="G94" s="74"/>
    </row>
    <row r="95" spans="1:8" ht="67.5">
      <c r="A95" s="29" t="s">
        <v>237</v>
      </c>
      <c r="B95" s="30" t="s">
        <v>238</v>
      </c>
      <c r="C95" s="46">
        <v>10</v>
      </c>
      <c r="D95" s="62">
        <v>7</v>
      </c>
      <c r="E95" s="46">
        <v>0.5</v>
      </c>
      <c r="F95" s="73">
        <f t="shared" si="19"/>
        <v>7.1428571428571423</v>
      </c>
      <c r="G95" s="74">
        <f t="shared" si="17"/>
        <v>-95</v>
      </c>
    </row>
    <row r="96" spans="1:8" ht="90">
      <c r="A96" s="29" t="s">
        <v>239</v>
      </c>
      <c r="B96" s="30" t="s">
        <v>240</v>
      </c>
      <c r="C96" s="46">
        <v>28.7</v>
      </c>
      <c r="D96" s="62">
        <v>83.8</v>
      </c>
      <c r="E96" s="46">
        <v>3</v>
      </c>
      <c r="F96" s="73">
        <f t="shared" ref="F96:F98" si="20">E96/D96*100</f>
        <v>3.5799522673031028</v>
      </c>
      <c r="G96" s="74">
        <f t="shared" ref="G96" si="21">E96*100/C96-100</f>
        <v>-89.547038327526138</v>
      </c>
    </row>
    <row r="97" spans="1:9" ht="101.25">
      <c r="A97" s="29" t="s">
        <v>241</v>
      </c>
      <c r="B97" s="30" t="s">
        <v>242</v>
      </c>
      <c r="C97" s="46">
        <v>28.4</v>
      </c>
      <c r="D97" s="62">
        <v>40.4</v>
      </c>
      <c r="E97" s="46">
        <v>36.299999999999997</v>
      </c>
      <c r="F97" s="73">
        <f t="shared" si="20"/>
        <v>89.85148514851484</v>
      </c>
      <c r="G97" s="74">
        <f t="shared" ref="G97:G98" si="22">E97*100/C97-100</f>
        <v>27.81690140845069</v>
      </c>
    </row>
    <row r="98" spans="1:9" ht="78.75">
      <c r="A98" s="29" t="s">
        <v>243</v>
      </c>
      <c r="B98" s="30" t="s">
        <v>244</v>
      </c>
      <c r="C98" s="46">
        <v>3.9</v>
      </c>
      <c r="D98" s="62">
        <v>7.2</v>
      </c>
      <c r="E98" s="46">
        <v>8.8000000000000007</v>
      </c>
      <c r="F98" s="73">
        <f t="shared" si="20"/>
        <v>122.22222222222223</v>
      </c>
      <c r="G98" s="74">
        <f t="shared" si="22"/>
        <v>125.64102564102566</v>
      </c>
    </row>
    <row r="99" spans="1:9" ht="67.5">
      <c r="A99" s="29" t="s">
        <v>245</v>
      </c>
      <c r="B99" s="30" t="s">
        <v>246</v>
      </c>
      <c r="C99" s="46">
        <v>209</v>
      </c>
      <c r="D99" s="62">
        <v>194.2</v>
      </c>
      <c r="E99" s="46">
        <v>92.2</v>
      </c>
      <c r="F99" s="73">
        <f t="shared" si="19"/>
        <v>47.476828012358396</v>
      </c>
      <c r="G99" s="74">
        <f t="shared" si="17"/>
        <v>-55.885167464114829</v>
      </c>
    </row>
    <row r="100" spans="1:9" ht="78.75">
      <c r="A100" s="29" t="s">
        <v>247</v>
      </c>
      <c r="B100" s="30" t="s">
        <v>248</v>
      </c>
      <c r="C100" s="46">
        <v>400.1</v>
      </c>
      <c r="D100" s="62">
        <v>342.3</v>
      </c>
      <c r="E100" s="46">
        <v>265.3</v>
      </c>
      <c r="F100" s="73">
        <f t="shared" si="19"/>
        <v>77.505112474437638</v>
      </c>
      <c r="G100" s="74">
        <f t="shared" si="17"/>
        <v>-33.691577105723567</v>
      </c>
    </row>
    <row r="101" spans="1:9" ht="123.75">
      <c r="A101" s="29" t="s">
        <v>266</v>
      </c>
      <c r="B101" s="41" t="s">
        <v>268</v>
      </c>
      <c r="C101" s="46">
        <v>15</v>
      </c>
      <c r="D101" s="62"/>
      <c r="E101" s="46"/>
      <c r="F101" s="73"/>
      <c r="G101" s="74">
        <f t="shared" si="17"/>
        <v>-100</v>
      </c>
    </row>
    <row r="102" spans="1:9" ht="94.5">
      <c r="A102" s="10" t="s">
        <v>83</v>
      </c>
      <c r="B102" s="11" t="s">
        <v>84</v>
      </c>
      <c r="C102" s="45">
        <f>C103+C104</f>
        <v>425.7</v>
      </c>
      <c r="D102" s="45">
        <f>D103+D104+D106</f>
        <v>0</v>
      </c>
      <c r="E102" s="45">
        <f>E103+E104</f>
        <v>5</v>
      </c>
      <c r="F102" s="73"/>
      <c r="G102" s="74">
        <f t="shared" si="17"/>
        <v>-98.82546394174301</v>
      </c>
    </row>
    <row r="103" spans="1:9" ht="67.5">
      <c r="A103" s="29" t="s">
        <v>249</v>
      </c>
      <c r="B103" s="30" t="s">
        <v>250</v>
      </c>
      <c r="C103" s="46">
        <v>9.4</v>
      </c>
      <c r="D103" s="62"/>
      <c r="E103" s="46">
        <v>5</v>
      </c>
      <c r="F103" s="73"/>
      <c r="G103" s="74">
        <f t="shared" si="17"/>
        <v>-46.808510638297875</v>
      </c>
    </row>
    <row r="104" spans="1:9" ht="67.5">
      <c r="A104" s="29" t="s">
        <v>277</v>
      </c>
      <c r="B104" s="39" t="s">
        <v>278</v>
      </c>
      <c r="C104" s="46">
        <v>416.3</v>
      </c>
      <c r="D104" s="62"/>
      <c r="E104" s="46"/>
      <c r="F104" s="73"/>
      <c r="G104" s="74">
        <f t="shared" si="17"/>
        <v>-100</v>
      </c>
    </row>
    <row r="105" spans="1:9" ht="55.9" customHeight="1">
      <c r="A105" s="10" t="s">
        <v>281</v>
      </c>
      <c r="B105" s="42" t="s">
        <v>282</v>
      </c>
      <c r="C105" s="51">
        <f>C106</f>
        <v>2.2000000000000002</v>
      </c>
      <c r="D105" s="51"/>
      <c r="E105" s="51">
        <f>E106</f>
        <v>0.9</v>
      </c>
      <c r="F105" s="73"/>
      <c r="G105" s="72">
        <f t="shared" si="17"/>
        <v>-59.090909090909093</v>
      </c>
    </row>
    <row r="106" spans="1:9" ht="45">
      <c r="A106" s="29" t="s">
        <v>279</v>
      </c>
      <c r="B106" s="40" t="s">
        <v>280</v>
      </c>
      <c r="C106" s="46">
        <v>2.2000000000000002</v>
      </c>
      <c r="D106" s="62"/>
      <c r="E106" s="46">
        <v>0.9</v>
      </c>
      <c r="F106" s="73"/>
      <c r="G106" s="74">
        <f t="shared" si="17"/>
        <v>-59.090909090909093</v>
      </c>
    </row>
    <row r="107" spans="1:9" ht="21">
      <c r="A107" s="10" t="s">
        <v>85</v>
      </c>
      <c r="B107" s="11" t="s">
        <v>86</v>
      </c>
      <c r="C107" s="45">
        <f>C109+C111+C112+C108+C113</f>
        <v>581.09999999999991</v>
      </c>
      <c r="D107" s="45">
        <f>D109+D111+D112+D108+D110</f>
        <v>251.60000000000002</v>
      </c>
      <c r="E107" s="45">
        <f>E109+E111+E112+E108+E110</f>
        <v>806.1</v>
      </c>
      <c r="F107" s="71">
        <f t="shared" si="19"/>
        <v>320.38950715421299</v>
      </c>
      <c r="G107" s="72">
        <f t="shared" si="17"/>
        <v>38.719669592152826</v>
      </c>
    </row>
    <row r="108" spans="1:9" ht="33.75">
      <c r="A108" s="3" t="s">
        <v>283</v>
      </c>
      <c r="B108" s="43" t="s">
        <v>284</v>
      </c>
      <c r="C108" s="45"/>
      <c r="D108" s="70">
        <v>37.700000000000003</v>
      </c>
      <c r="E108" s="70">
        <v>37.700000000000003</v>
      </c>
      <c r="F108" s="73">
        <f t="shared" si="19"/>
        <v>100</v>
      </c>
      <c r="G108" s="74"/>
    </row>
    <row r="109" spans="1:9" ht="56.25">
      <c r="A109" s="3" t="s">
        <v>264</v>
      </c>
      <c r="B109" s="38" t="s">
        <v>269</v>
      </c>
      <c r="C109" s="46">
        <v>25</v>
      </c>
      <c r="D109" s="62">
        <v>197.4</v>
      </c>
      <c r="E109" s="46">
        <v>276.60000000000002</v>
      </c>
      <c r="F109" s="73">
        <f t="shared" ref="F109" si="23">E109/D109*100</f>
        <v>140.12158054711247</v>
      </c>
      <c r="G109" s="74">
        <f t="shared" ref="G109:G111" si="24">E109*100/C109-100</f>
        <v>1006.4000000000001</v>
      </c>
    </row>
    <row r="110" spans="1:9" ht="56.25">
      <c r="A110" s="3" t="s">
        <v>309</v>
      </c>
      <c r="B110" s="55" t="s">
        <v>312</v>
      </c>
      <c r="C110" s="46"/>
      <c r="D110" s="62"/>
      <c r="E110" s="46">
        <v>112.4</v>
      </c>
      <c r="F110" s="73"/>
      <c r="G110" s="74"/>
    </row>
    <row r="111" spans="1:9" ht="45">
      <c r="A111" s="29" t="s">
        <v>227</v>
      </c>
      <c r="B111" s="30" t="s">
        <v>228</v>
      </c>
      <c r="C111" s="46">
        <v>336.4</v>
      </c>
      <c r="D111" s="62"/>
      <c r="E111" s="46">
        <v>211.3</v>
      </c>
      <c r="F111" s="73"/>
      <c r="G111" s="74">
        <f t="shared" si="24"/>
        <v>-37.187871581450651</v>
      </c>
    </row>
    <row r="112" spans="1:9" ht="56.25">
      <c r="A112" s="29" t="s">
        <v>223</v>
      </c>
      <c r="B112" s="30" t="s">
        <v>224</v>
      </c>
      <c r="C112" s="46">
        <v>210.2</v>
      </c>
      <c r="D112" s="62">
        <v>16.5</v>
      </c>
      <c r="E112" s="46">
        <v>168.1</v>
      </c>
      <c r="F112" s="73">
        <f t="shared" ref="F112" si="25">E112/D112*100</f>
        <v>1018.7878787878788</v>
      </c>
      <c r="G112" s="74">
        <f t="shared" ref="G112" si="26">E112*100/C112-100</f>
        <v>-20.028544243577542</v>
      </c>
      <c r="H112" s="27"/>
      <c r="I112" s="28"/>
    </row>
    <row r="113" spans="1:9" ht="67.5">
      <c r="A113" s="29" t="s">
        <v>225</v>
      </c>
      <c r="B113" s="30" t="s">
        <v>226</v>
      </c>
      <c r="C113" s="46">
        <v>9.5</v>
      </c>
      <c r="D113" s="62"/>
      <c r="E113" s="46"/>
      <c r="F113" s="73"/>
      <c r="G113" s="74">
        <f t="shared" ref="G113" si="27">E113*100/C113-100</f>
        <v>-100</v>
      </c>
      <c r="H113" s="27"/>
      <c r="I113" s="28"/>
    </row>
    <row r="114" spans="1:9" ht="21">
      <c r="A114" s="10" t="s">
        <v>87</v>
      </c>
      <c r="B114" s="11" t="s">
        <v>88</v>
      </c>
      <c r="C114" s="45">
        <f>C115</f>
        <v>93.8</v>
      </c>
      <c r="D114" s="48">
        <f>D115</f>
        <v>50</v>
      </c>
      <c r="E114" s="45">
        <f>E115</f>
        <v>12.3</v>
      </c>
      <c r="F114" s="71">
        <f t="shared" ref="F114:F115" si="28">E114/D114*100</f>
        <v>24.6</v>
      </c>
      <c r="G114" s="72">
        <f t="shared" ref="G114:G115" si="29">E114*100/C114-100</f>
        <v>-86.886993603411511</v>
      </c>
    </row>
    <row r="115" spans="1:9" ht="90">
      <c r="A115" s="12" t="s">
        <v>89</v>
      </c>
      <c r="B115" s="13" t="s">
        <v>90</v>
      </c>
      <c r="C115" s="46">
        <v>93.8</v>
      </c>
      <c r="D115" s="62">
        <v>50</v>
      </c>
      <c r="E115" s="46">
        <v>12.3</v>
      </c>
      <c r="F115" s="73">
        <f t="shared" si="28"/>
        <v>24.6</v>
      </c>
      <c r="G115" s="74">
        <f t="shared" si="29"/>
        <v>-86.886993603411511</v>
      </c>
    </row>
    <row r="116" spans="1:9">
      <c r="A116" s="8" t="s">
        <v>91</v>
      </c>
      <c r="B116" s="9" t="s">
        <v>92</v>
      </c>
      <c r="C116" s="44">
        <f>C117+C120</f>
        <v>133.80000000000001</v>
      </c>
      <c r="D116" s="44">
        <f>D117+D120</f>
        <v>181.4</v>
      </c>
      <c r="E116" s="44">
        <f>E117+E120</f>
        <v>411.9</v>
      </c>
      <c r="F116" s="71">
        <f t="shared" ref="F116:F122" si="30">E116/D116*100</f>
        <v>227.06725468577727</v>
      </c>
      <c r="G116" s="72">
        <f t="shared" ref="G116:G121" si="31">E116*100/C116-100</f>
        <v>207.84753363228697</v>
      </c>
    </row>
    <row r="117" spans="1:9">
      <c r="A117" s="10" t="s">
        <v>93</v>
      </c>
      <c r="B117" s="11" t="s">
        <v>94</v>
      </c>
      <c r="C117" s="45">
        <f>C118+C119</f>
        <v>123.3</v>
      </c>
      <c r="D117" s="45">
        <f>D118+D119</f>
        <v>0</v>
      </c>
      <c r="E117" s="45">
        <f>E118+E119</f>
        <v>30</v>
      </c>
      <c r="F117" s="73"/>
      <c r="G117" s="72">
        <f t="shared" si="31"/>
        <v>-75.669099756690997</v>
      </c>
    </row>
    <row r="118" spans="1:9" ht="22.5">
      <c r="A118" s="12" t="s">
        <v>95</v>
      </c>
      <c r="B118" s="13" t="s">
        <v>96</v>
      </c>
      <c r="C118" s="46">
        <v>123.3</v>
      </c>
      <c r="D118" s="62"/>
      <c r="E118" s="46">
        <v>32.1</v>
      </c>
      <c r="F118" s="73"/>
      <c r="G118" s="74">
        <f t="shared" si="31"/>
        <v>-73.965936739659369</v>
      </c>
    </row>
    <row r="119" spans="1:9" ht="22.5">
      <c r="A119" s="12" t="s">
        <v>97</v>
      </c>
      <c r="B119" s="13" t="s">
        <v>98</v>
      </c>
      <c r="C119" s="46"/>
      <c r="D119" s="62"/>
      <c r="E119" s="46">
        <v>-2.1</v>
      </c>
      <c r="F119" s="73"/>
      <c r="G119" s="74"/>
    </row>
    <row r="120" spans="1:9">
      <c r="A120" s="10" t="s">
        <v>99</v>
      </c>
      <c r="B120" s="11" t="s">
        <v>100</v>
      </c>
      <c r="C120" s="45">
        <f>C121</f>
        <v>10.5</v>
      </c>
      <c r="D120" s="45">
        <f>D121+D122</f>
        <v>181.4</v>
      </c>
      <c r="E120" s="45">
        <f>E121+E122</f>
        <v>381.9</v>
      </c>
      <c r="F120" s="71">
        <f t="shared" si="30"/>
        <v>210.52921719955896</v>
      </c>
      <c r="G120" s="72">
        <f t="shared" si="31"/>
        <v>3537.1428571428573</v>
      </c>
    </row>
    <row r="121" spans="1:9" ht="22.5">
      <c r="A121" s="12" t="s">
        <v>101</v>
      </c>
      <c r="B121" s="13" t="s">
        <v>102</v>
      </c>
      <c r="C121" s="46">
        <v>10.5</v>
      </c>
      <c r="D121" s="62">
        <v>100</v>
      </c>
      <c r="E121" s="46">
        <v>300.5</v>
      </c>
      <c r="F121" s="73">
        <f t="shared" si="30"/>
        <v>300.5</v>
      </c>
      <c r="G121" s="74">
        <f t="shared" si="31"/>
        <v>2761.9047619047619</v>
      </c>
    </row>
    <row r="122" spans="1:9" ht="22.5">
      <c r="A122" s="12" t="s">
        <v>310</v>
      </c>
      <c r="B122" s="77" t="s">
        <v>311</v>
      </c>
      <c r="C122" s="59"/>
      <c r="D122" s="62">
        <v>81.400000000000006</v>
      </c>
      <c r="E122" s="46">
        <v>81.400000000000006</v>
      </c>
      <c r="F122" s="73">
        <f t="shared" si="30"/>
        <v>100</v>
      </c>
      <c r="G122" s="74"/>
    </row>
    <row r="123" spans="1:9">
      <c r="A123" s="106" t="s">
        <v>103</v>
      </c>
      <c r="B123" s="7" t="s">
        <v>104</v>
      </c>
      <c r="C123" s="82">
        <f>C124+C158+C165+C168</f>
        <v>878811.15763999999</v>
      </c>
      <c r="D123" s="82">
        <f t="shared" ref="D123:E123" si="32">D124+D158+D165+D168</f>
        <v>3502732.120899999</v>
      </c>
      <c r="E123" s="82">
        <f t="shared" si="32"/>
        <v>2115589.7575900001</v>
      </c>
      <c r="F123" s="71">
        <f t="shared" si="19"/>
        <v>60.398274391774386</v>
      </c>
      <c r="G123" s="72">
        <f t="shared" si="17"/>
        <v>140.73314718389582</v>
      </c>
    </row>
    <row r="124" spans="1:9" ht="31.5">
      <c r="A124" s="107" t="s">
        <v>105</v>
      </c>
      <c r="B124" s="9" t="s">
        <v>106</v>
      </c>
      <c r="C124" s="47">
        <f>C125+C129+C153+C145</f>
        <v>875219.30764000001</v>
      </c>
      <c r="D124" s="47">
        <f t="shared" ref="D124:E124" si="33">D125+D129+D153+D145</f>
        <v>3499315.020899999</v>
      </c>
      <c r="E124" s="47">
        <f t="shared" si="33"/>
        <v>2113193.3575899997</v>
      </c>
      <c r="F124" s="71">
        <f t="shared" si="19"/>
        <v>60.388771658703121</v>
      </c>
      <c r="G124" s="72">
        <f t="shared" si="17"/>
        <v>141.44729659679879</v>
      </c>
    </row>
    <row r="125" spans="1:9" ht="21">
      <c r="A125" s="108" t="s">
        <v>107</v>
      </c>
      <c r="B125" s="11" t="s">
        <v>108</v>
      </c>
      <c r="C125" s="48">
        <f>C126+C127+C128</f>
        <v>58192.254999999997</v>
      </c>
      <c r="D125" s="48">
        <f t="shared" ref="D125:E125" si="34">D126+D127+D128</f>
        <v>57625.457589999998</v>
      </c>
      <c r="E125" s="48">
        <f t="shared" si="34"/>
        <v>44163.607559999997</v>
      </c>
      <c r="F125" s="71">
        <f t="shared" si="19"/>
        <v>76.639057470432832</v>
      </c>
      <c r="G125" s="72">
        <f t="shared" si="17"/>
        <v>-24.107413331894421</v>
      </c>
    </row>
    <row r="126" spans="1:9">
      <c r="A126" s="109" t="s">
        <v>109</v>
      </c>
      <c r="B126" s="13" t="s">
        <v>110</v>
      </c>
      <c r="C126" s="46">
        <v>21273.075000000001</v>
      </c>
      <c r="D126" s="62">
        <v>250.3</v>
      </c>
      <c r="E126" s="46">
        <v>187.72497000000001</v>
      </c>
      <c r="F126" s="73">
        <f t="shared" si="19"/>
        <v>74.999988014382751</v>
      </c>
      <c r="G126" s="74">
        <f t="shared" si="17"/>
        <v>-99.117546617026449</v>
      </c>
    </row>
    <row r="127" spans="1:9" ht="22.5">
      <c r="A127" s="109" t="s">
        <v>111</v>
      </c>
      <c r="B127" s="13" t="s">
        <v>112</v>
      </c>
      <c r="C127" s="46">
        <v>32092.5</v>
      </c>
      <c r="D127" s="62">
        <v>53597.1</v>
      </c>
      <c r="E127" s="46">
        <v>40197.824999999997</v>
      </c>
      <c r="F127" s="73">
        <f t="shared" si="19"/>
        <v>75</v>
      </c>
      <c r="G127" s="74">
        <f t="shared" si="17"/>
        <v>25.256134610890385</v>
      </c>
    </row>
    <row r="128" spans="1:9">
      <c r="A128" s="109" t="s">
        <v>320</v>
      </c>
      <c r="B128" s="87" t="s">
        <v>321</v>
      </c>
      <c r="C128" s="46">
        <v>4826.68</v>
      </c>
      <c r="D128" s="62">
        <v>3778.0575899999999</v>
      </c>
      <c r="E128" s="46">
        <v>3778.0575899999999</v>
      </c>
      <c r="F128" s="73">
        <f t="shared" ref="F128:F171" si="35">E128/D128*100</f>
        <v>100</v>
      </c>
      <c r="G128" s="74">
        <f t="shared" ref="G128:G171" si="36">E128*100/C128-100</f>
        <v>-21.725542401816583</v>
      </c>
    </row>
    <row r="129" spans="1:7" ht="21">
      <c r="A129" s="108" t="s">
        <v>113</v>
      </c>
      <c r="B129" s="11" t="s">
        <v>114</v>
      </c>
      <c r="C129" s="48">
        <f>C130+C131+C132+C133+C134+C135+C136+C137+C138+C139+C140+C141+C142+C144</f>
        <v>214212.13570000001</v>
      </c>
      <c r="D129" s="48">
        <f>D130+D131+D132+D133+D134+D135+D136+D137+D138+D139+D140+D141+D142+D144+D143</f>
        <v>2458124.1423099996</v>
      </c>
      <c r="E129" s="48">
        <f>E130+E131+E132+E133+E134+E135+E136+E137+E138+E139+E140+E141+E142+E144+E143</f>
        <v>1377771.8492799997</v>
      </c>
      <c r="F129" s="71">
        <f t="shared" si="35"/>
        <v>56.049726112907031</v>
      </c>
      <c r="G129" s="72">
        <f t="shared" si="36"/>
        <v>543.18104330444783</v>
      </c>
    </row>
    <row r="130" spans="1:7" ht="22.5">
      <c r="A130" s="110" t="s">
        <v>182</v>
      </c>
      <c r="B130" s="13" t="s">
        <v>180</v>
      </c>
      <c r="C130" s="46">
        <v>142.215</v>
      </c>
      <c r="D130" s="62">
        <v>340973.4</v>
      </c>
      <c r="E130" s="46">
        <v>185041.07053</v>
      </c>
      <c r="F130" s="73">
        <f t="shared" si="35"/>
        <v>54.268476816666634</v>
      </c>
      <c r="G130" s="74">
        <f t="shared" si="36"/>
        <v>130013.61004816651</v>
      </c>
    </row>
    <row r="131" spans="1:7" ht="101.25">
      <c r="A131" s="109" t="s">
        <v>115</v>
      </c>
      <c r="B131" s="13" t="s">
        <v>116</v>
      </c>
      <c r="C131" s="46">
        <v>0</v>
      </c>
      <c r="D131" s="62">
        <v>1555010.47163</v>
      </c>
      <c r="E131" s="46">
        <v>910709.08967999998</v>
      </c>
      <c r="F131" s="73">
        <f t="shared" si="35"/>
        <v>58.56610655009753</v>
      </c>
      <c r="G131" s="74"/>
    </row>
    <row r="132" spans="1:7" ht="67.5">
      <c r="A132" s="109" t="s">
        <v>117</v>
      </c>
      <c r="B132" s="13" t="s">
        <v>118</v>
      </c>
      <c r="C132" s="46">
        <v>0</v>
      </c>
      <c r="D132" s="62">
        <v>32525.824079999999</v>
      </c>
      <c r="E132" s="46">
        <v>12192.232830000001</v>
      </c>
      <c r="F132" s="73">
        <f t="shared" si="35"/>
        <v>37.484777633956881</v>
      </c>
      <c r="G132" s="74"/>
    </row>
    <row r="133" spans="1:7" ht="45">
      <c r="A133" s="109" t="s">
        <v>119</v>
      </c>
      <c r="B133" s="13" t="s">
        <v>120</v>
      </c>
      <c r="C133" s="46">
        <v>9981.6</v>
      </c>
      <c r="D133" s="62">
        <v>15392.1</v>
      </c>
      <c r="E133" s="46">
        <v>10000</v>
      </c>
      <c r="F133" s="73">
        <f t="shared" si="35"/>
        <v>64.968392876865394</v>
      </c>
      <c r="G133" s="74">
        <f t="shared" si="36"/>
        <v>0.18433918409873229</v>
      </c>
    </row>
    <row r="134" spans="1:7" ht="45">
      <c r="A134" s="109" t="s">
        <v>121</v>
      </c>
      <c r="B134" s="13" t="s">
        <v>122</v>
      </c>
      <c r="C134" s="46">
        <v>932.04669999999999</v>
      </c>
      <c r="D134" s="62">
        <v>1281.44058</v>
      </c>
      <c r="E134" s="46">
        <v>1281.44058</v>
      </c>
      <c r="F134" s="73">
        <f t="shared" si="35"/>
        <v>100</v>
      </c>
      <c r="G134" s="74">
        <f t="shared" si="36"/>
        <v>37.486735374954918</v>
      </c>
    </row>
    <row r="135" spans="1:7" ht="45">
      <c r="A135" s="109" t="s">
        <v>322</v>
      </c>
      <c r="B135" s="87" t="s">
        <v>323</v>
      </c>
      <c r="C135" s="46">
        <v>535.6</v>
      </c>
      <c r="D135" s="62"/>
      <c r="E135" s="46"/>
      <c r="F135" s="73"/>
      <c r="G135" s="74">
        <f t="shared" si="36"/>
        <v>-100</v>
      </c>
    </row>
    <row r="136" spans="1:7" ht="22.5">
      <c r="A136" s="109" t="s">
        <v>123</v>
      </c>
      <c r="B136" s="13" t="s">
        <v>124</v>
      </c>
      <c r="C136" s="46">
        <v>787.75189999999998</v>
      </c>
      <c r="D136" s="62"/>
      <c r="E136" s="46"/>
      <c r="F136" s="73"/>
      <c r="G136" s="74">
        <f t="shared" si="36"/>
        <v>-100</v>
      </c>
    </row>
    <row r="137" spans="1:7" ht="22.5">
      <c r="A137" s="109" t="s">
        <v>324</v>
      </c>
      <c r="B137" s="87" t="s">
        <v>325</v>
      </c>
      <c r="C137" s="46">
        <v>0</v>
      </c>
      <c r="D137" s="62">
        <v>2951.4694599999998</v>
      </c>
      <c r="E137" s="46">
        <v>0</v>
      </c>
      <c r="F137" s="73">
        <f t="shared" si="35"/>
        <v>0</v>
      </c>
      <c r="G137" s="74"/>
    </row>
    <row r="138" spans="1:7" ht="22.5">
      <c r="A138" s="109" t="s">
        <v>326</v>
      </c>
      <c r="B138" s="87" t="s">
        <v>327</v>
      </c>
      <c r="C138" s="46">
        <v>11547.0072</v>
      </c>
      <c r="D138" s="62">
        <v>54125.416669999999</v>
      </c>
      <c r="E138" s="46">
        <v>12514.66704</v>
      </c>
      <c r="F138" s="73">
        <f t="shared" si="35"/>
        <v>23.121608682111972</v>
      </c>
      <c r="G138" s="74">
        <f t="shared" si="36"/>
        <v>8.380178718516774</v>
      </c>
    </row>
    <row r="139" spans="1:7">
      <c r="A139" s="109" t="s">
        <v>125</v>
      </c>
      <c r="B139" s="13" t="s">
        <v>126</v>
      </c>
      <c r="C139" s="46">
        <v>408.18630000000002</v>
      </c>
      <c r="D139" s="62">
        <v>4766.893</v>
      </c>
      <c r="E139" s="46">
        <v>4766.893</v>
      </c>
      <c r="F139" s="73">
        <f t="shared" si="35"/>
        <v>100</v>
      </c>
      <c r="G139" s="74">
        <f t="shared" si="36"/>
        <v>1067.8228789158284</v>
      </c>
    </row>
    <row r="140" spans="1:7" ht="22.5">
      <c r="A140" s="109" t="s">
        <v>127</v>
      </c>
      <c r="B140" s="13" t="s">
        <v>128</v>
      </c>
      <c r="C140" s="46">
        <v>5372.1319999999996</v>
      </c>
      <c r="D140" s="62">
        <v>5881.6130000000003</v>
      </c>
      <c r="E140" s="46">
        <v>5881.6130000000003</v>
      </c>
      <c r="F140" s="73">
        <f t="shared" si="35"/>
        <v>100</v>
      </c>
      <c r="G140" s="74">
        <f t="shared" si="36"/>
        <v>9.4837766458456514</v>
      </c>
    </row>
    <row r="141" spans="1:7" ht="22.5">
      <c r="A141" s="109" t="s">
        <v>129</v>
      </c>
      <c r="B141" s="13" t="s">
        <v>130</v>
      </c>
      <c r="C141" s="46">
        <v>511</v>
      </c>
      <c r="D141" s="62">
        <v>1100</v>
      </c>
      <c r="E141" s="46">
        <v>1100</v>
      </c>
      <c r="F141" s="73">
        <f t="shared" si="35"/>
        <v>100</v>
      </c>
      <c r="G141" s="74">
        <f t="shared" si="36"/>
        <v>115.26418786692759</v>
      </c>
    </row>
    <row r="142" spans="1:7" ht="45">
      <c r="A142" s="110" t="s">
        <v>183</v>
      </c>
      <c r="B142" s="4" t="s">
        <v>181</v>
      </c>
      <c r="C142" s="46">
        <v>45849.944499999998</v>
      </c>
      <c r="D142" s="62">
        <v>19707.638889999998</v>
      </c>
      <c r="E142" s="46">
        <v>15566.49144</v>
      </c>
      <c r="F142" s="73">
        <f t="shared" si="35"/>
        <v>78.987094937581332</v>
      </c>
      <c r="G142" s="74">
        <f t="shared" si="36"/>
        <v>-66.049050637345914</v>
      </c>
    </row>
    <row r="143" spans="1:7" ht="45">
      <c r="A143" s="111" t="s">
        <v>183</v>
      </c>
      <c r="B143" s="87" t="s">
        <v>181</v>
      </c>
      <c r="C143" s="46"/>
      <c r="D143" s="62">
        <v>45358.775000000001</v>
      </c>
      <c r="E143" s="46">
        <v>9218.4274399999995</v>
      </c>
      <c r="F143" s="73">
        <f t="shared" si="35"/>
        <v>20.323360672769489</v>
      </c>
      <c r="G143" s="74"/>
    </row>
    <row r="144" spans="1:7">
      <c r="A144" s="109" t="s">
        <v>131</v>
      </c>
      <c r="B144" s="13" t="s">
        <v>132</v>
      </c>
      <c r="C144" s="46">
        <v>138144.65210000001</v>
      </c>
      <c r="D144" s="62">
        <v>379049.1</v>
      </c>
      <c r="E144" s="46">
        <v>209499.92374</v>
      </c>
      <c r="F144" s="73">
        <f t="shared" si="35"/>
        <v>55.269864442363804</v>
      </c>
      <c r="G144" s="74">
        <f t="shared" si="36"/>
        <v>51.652576162229849</v>
      </c>
    </row>
    <row r="145" spans="1:7" ht="21">
      <c r="A145" s="108" t="s">
        <v>133</v>
      </c>
      <c r="B145" s="11" t="s">
        <v>134</v>
      </c>
      <c r="C145" s="45">
        <f>C146+C147+C148+C149+C150+C151+C152</f>
        <v>584701.21694000007</v>
      </c>
      <c r="D145" s="45">
        <f t="shared" ref="D145:E145" si="37">D146+D147+D148+D149+D150+D151+D152</f>
        <v>887033.06099999999</v>
      </c>
      <c r="E145" s="45">
        <f t="shared" si="37"/>
        <v>642401.51075000002</v>
      </c>
      <c r="F145" s="71">
        <f t="shared" si="35"/>
        <v>72.421371761023906</v>
      </c>
      <c r="G145" s="72">
        <f t="shared" si="36"/>
        <v>9.8683382449537334</v>
      </c>
    </row>
    <row r="146" spans="1:7" ht="33.75">
      <c r="A146" s="109" t="s">
        <v>135</v>
      </c>
      <c r="B146" s="13" t="s">
        <v>136</v>
      </c>
      <c r="C146" s="46">
        <v>47528.487739999997</v>
      </c>
      <c r="D146" s="62">
        <v>65901.2</v>
      </c>
      <c r="E146" s="46">
        <v>50511.5</v>
      </c>
      <c r="F146" s="73">
        <f t="shared" si="35"/>
        <v>76.647314464683504</v>
      </c>
      <c r="G146" s="74">
        <f t="shared" si="36"/>
        <v>6.2762616734584213</v>
      </c>
    </row>
    <row r="147" spans="1:7" ht="56.25">
      <c r="A147" s="109" t="s">
        <v>137</v>
      </c>
      <c r="B147" s="13" t="s">
        <v>138</v>
      </c>
      <c r="C147" s="46">
        <v>6720</v>
      </c>
      <c r="D147" s="62">
        <v>16147.5</v>
      </c>
      <c r="E147" s="46">
        <v>10080</v>
      </c>
      <c r="F147" s="73">
        <f t="shared" si="35"/>
        <v>62.424523920111476</v>
      </c>
      <c r="G147" s="74">
        <f t="shared" si="36"/>
        <v>50</v>
      </c>
    </row>
    <row r="148" spans="1:7" ht="56.25">
      <c r="A148" s="109" t="s">
        <v>139</v>
      </c>
      <c r="B148" s="13" t="s">
        <v>140</v>
      </c>
      <c r="C148" s="83"/>
      <c r="D148" s="62">
        <v>9431.3169999999991</v>
      </c>
      <c r="E148" s="46">
        <v>9431.3169999999991</v>
      </c>
      <c r="F148" s="73">
        <f t="shared" si="35"/>
        <v>100</v>
      </c>
      <c r="G148" s="74"/>
    </row>
    <row r="149" spans="1:7" ht="33.75">
      <c r="A149" s="109" t="s">
        <v>141</v>
      </c>
      <c r="B149" s="13" t="s">
        <v>142</v>
      </c>
      <c r="C149" s="46">
        <v>2231.6849999999999</v>
      </c>
      <c r="D149" s="62">
        <v>4053.2809999999999</v>
      </c>
      <c r="E149" s="46">
        <v>2620.0897500000001</v>
      </c>
      <c r="F149" s="73">
        <f t="shared" si="35"/>
        <v>64.641206716238031</v>
      </c>
      <c r="G149" s="74">
        <f t="shared" si="36"/>
        <v>17.404102729551894</v>
      </c>
    </row>
    <row r="150" spans="1:7" ht="45">
      <c r="A150" s="109" t="s">
        <v>143</v>
      </c>
      <c r="B150" s="13" t="s">
        <v>144</v>
      </c>
      <c r="C150" s="46">
        <v>414.19</v>
      </c>
      <c r="D150" s="62">
        <v>47.591000000000001</v>
      </c>
      <c r="E150" s="46">
        <v>7.1589999999999998</v>
      </c>
      <c r="F150" s="73">
        <f t="shared" si="35"/>
        <v>15.042760185749406</v>
      </c>
      <c r="G150" s="74">
        <f t="shared" si="36"/>
        <v>-98.271566189429976</v>
      </c>
    </row>
    <row r="151" spans="1:7" ht="22.5">
      <c r="A151" s="109" t="s">
        <v>145</v>
      </c>
      <c r="B151" s="13" t="s">
        <v>146</v>
      </c>
      <c r="C151" s="46">
        <v>37.4542</v>
      </c>
      <c r="D151" s="62">
        <v>1.972</v>
      </c>
      <c r="E151" s="46">
        <v>0.84499999999999997</v>
      </c>
      <c r="F151" s="73">
        <f t="shared" si="35"/>
        <v>42.849898580121703</v>
      </c>
      <c r="G151" s="74">
        <f t="shared" si="36"/>
        <v>-97.743911230249211</v>
      </c>
    </row>
    <row r="152" spans="1:7">
      <c r="A152" s="109" t="s">
        <v>147</v>
      </c>
      <c r="B152" s="13" t="s">
        <v>148</v>
      </c>
      <c r="C152" s="46">
        <v>527769.4</v>
      </c>
      <c r="D152" s="62">
        <v>791450.2</v>
      </c>
      <c r="E152" s="46">
        <v>569750.6</v>
      </c>
      <c r="F152" s="73">
        <f t="shared" si="35"/>
        <v>71.988180684015248</v>
      </c>
      <c r="G152" s="74">
        <f t="shared" si="36"/>
        <v>7.9544588981475641</v>
      </c>
    </row>
    <row r="153" spans="1:7">
      <c r="A153" s="108" t="s">
        <v>149</v>
      </c>
      <c r="B153" s="11" t="s">
        <v>150</v>
      </c>
      <c r="C153" s="45">
        <f>C155+C157+C154+C156</f>
        <v>18113.7</v>
      </c>
      <c r="D153" s="45">
        <f t="shared" ref="D153:E153" si="38">D155+D157+D154+D156</f>
        <v>96532.36</v>
      </c>
      <c r="E153" s="45">
        <f t="shared" si="38"/>
        <v>48856.39</v>
      </c>
      <c r="F153" s="71">
        <f t="shared" si="35"/>
        <v>50.611411551525308</v>
      </c>
      <c r="G153" s="72">
        <f t="shared" si="36"/>
        <v>169.72065342806826</v>
      </c>
    </row>
    <row r="154" spans="1:7" ht="56.25">
      <c r="A154" s="112" t="s">
        <v>411</v>
      </c>
      <c r="B154" s="87" t="s">
        <v>412</v>
      </c>
      <c r="C154" s="45"/>
      <c r="D154" s="62">
        <v>1056.76</v>
      </c>
      <c r="E154" s="46">
        <v>264.19</v>
      </c>
      <c r="F154" s="73">
        <f t="shared" si="35"/>
        <v>25</v>
      </c>
      <c r="G154" s="74"/>
    </row>
    <row r="155" spans="1:7" ht="56.25">
      <c r="A155" s="109" t="s">
        <v>151</v>
      </c>
      <c r="B155" s="13" t="s">
        <v>152</v>
      </c>
      <c r="C155" s="46">
        <v>16913.7</v>
      </c>
      <c r="D155" s="62">
        <v>25019.9</v>
      </c>
      <c r="E155" s="46">
        <v>19635</v>
      </c>
      <c r="F155" s="73">
        <f t="shared" si="35"/>
        <v>78.477531884619836</v>
      </c>
      <c r="G155" s="74">
        <f t="shared" si="36"/>
        <v>16.08932403909256</v>
      </c>
    </row>
    <row r="156" spans="1:7" ht="22.5">
      <c r="A156" s="112" t="s">
        <v>413</v>
      </c>
      <c r="B156" s="87" t="s">
        <v>414</v>
      </c>
      <c r="C156" s="46"/>
      <c r="D156" s="62">
        <v>10000</v>
      </c>
      <c r="E156" s="46">
        <v>10000</v>
      </c>
      <c r="F156" s="73">
        <f t="shared" si="35"/>
        <v>100</v>
      </c>
      <c r="G156" s="74"/>
    </row>
    <row r="157" spans="1:7" ht="22.5">
      <c r="A157" s="109" t="s">
        <v>328</v>
      </c>
      <c r="B157" s="13" t="s">
        <v>329</v>
      </c>
      <c r="C157" s="46">
        <v>1200</v>
      </c>
      <c r="D157" s="62">
        <v>60455.7</v>
      </c>
      <c r="E157" s="46">
        <v>18957.2</v>
      </c>
      <c r="F157" s="73">
        <f t="shared" si="35"/>
        <v>31.357175584767035</v>
      </c>
      <c r="G157" s="74">
        <f t="shared" si="36"/>
        <v>1479.7666666666667</v>
      </c>
    </row>
    <row r="158" spans="1:7">
      <c r="A158" s="107" t="s">
        <v>153</v>
      </c>
      <c r="B158" s="9" t="s">
        <v>154</v>
      </c>
      <c r="C158" s="84">
        <f>C159+C162</f>
        <v>5891.7000000000007</v>
      </c>
      <c r="D158" s="84">
        <f t="shared" ref="D158:E158" si="39">D159+D162</f>
        <v>2897.6</v>
      </c>
      <c r="E158" s="84">
        <f t="shared" si="39"/>
        <v>4153.2</v>
      </c>
      <c r="F158" s="71">
        <f t="shared" si="35"/>
        <v>143.33241303147432</v>
      </c>
      <c r="G158" s="72">
        <f t="shared" si="36"/>
        <v>-29.507612403890221</v>
      </c>
    </row>
    <row r="159" spans="1:7" ht="21">
      <c r="A159" s="108" t="s">
        <v>155</v>
      </c>
      <c r="B159" s="11" t="s">
        <v>156</v>
      </c>
      <c r="C159" s="45">
        <f>C160+C161</f>
        <v>5749.2000000000007</v>
      </c>
      <c r="D159" s="48">
        <f>D160+D161</f>
        <v>2195</v>
      </c>
      <c r="E159" s="48">
        <f>E160+E161</f>
        <v>2195</v>
      </c>
      <c r="F159" s="71">
        <f t="shared" si="35"/>
        <v>100</v>
      </c>
      <c r="G159" s="72">
        <f t="shared" si="36"/>
        <v>-61.820775064356788</v>
      </c>
    </row>
    <row r="160" spans="1:7" ht="67.5">
      <c r="A160" s="109" t="s">
        <v>157</v>
      </c>
      <c r="B160" s="13" t="s">
        <v>158</v>
      </c>
      <c r="C160" s="46">
        <v>533.6</v>
      </c>
      <c r="D160" s="62">
        <v>38.6</v>
      </c>
      <c r="E160" s="46">
        <v>38.6</v>
      </c>
      <c r="F160" s="73">
        <f t="shared" si="35"/>
        <v>100</v>
      </c>
      <c r="G160" s="74">
        <f t="shared" si="36"/>
        <v>-92.766116941529233</v>
      </c>
    </row>
    <row r="161" spans="1:7" ht="22.5">
      <c r="A161" s="109" t="s">
        <v>159</v>
      </c>
      <c r="B161" s="13" t="s">
        <v>156</v>
      </c>
      <c r="C161" s="46">
        <v>5215.6000000000004</v>
      </c>
      <c r="D161" s="62">
        <v>2156.4</v>
      </c>
      <c r="E161" s="46">
        <v>2156.4</v>
      </c>
      <c r="F161" s="73">
        <f t="shared" si="35"/>
        <v>100</v>
      </c>
      <c r="G161" s="74">
        <f t="shared" si="36"/>
        <v>-58.654804816320272</v>
      </c>
    </row>
    <row r="162" spans="1:7" ht="21">
      <c r="A162" s="108" t="s">
        <v>160</v>
      </c>
      <c r="B162" s="11" t="s">
        <v>161</v>
      </c>
      <c r="C162" s="85">
        <f>C163+C164</f>
        <v>142.5</v>
      </c>
      <c r="D162" s="48">
        <f>D163+D164</f>
        <v>702.6</v>
      </c>
      <c r="E162" s="48">
        <f>E163+E164</f>
        <v>1958.2</v>
      </c>
      <c r="F162" s="71">
        <f t="shared" si="35"/>
        <v>278.70765727298601</v>
      </c>
      <c r="G162" s="72">
        <f t="shared" si="36"/>
        <v>1274.1754385964912</v>
      </c>
    </row>
    <row r="163" spans="1:7" ht="33.75">
      <c r="A163" s="109" t="s">
        <v>162</v>
      </c>
      <c r="B163" s="13" t="s">
        <v>163</v>
      </c>
      <c r="C163" s="46">
        <v>22.5</v>
      </c>
      <c r="D163" s="62">
        <v>42.6</v>
      </c>
      <c r="E163" s="46">
        <v>88.5</v>
      </c>
      <c r="F163" s="73">
        <f t="shared" si="35"/>
        <v>207.74647887323945</v>
      </c>
      <c r="G163" s="74">
        <f t="shared" si="36"/>
        <v>293.33333333333331</v>
      </c>
    </row>
    <row r="164" spans="1:7" ht="22.5">
      <c r="A164" s="109" t="s">
        <v>164</v>
      </c>
      <c r="B164" s="13" t="s">
        <v>161</v>
      </c>
      <c r="C164" s="83">
        <v>120</v>
      </c>
      <c r="D164" s="62">
        <v>660</v>
      </c>
      <c r="E164" s="46">
        <v>1869.7</v>
      </c>
      <c r="F164" s="73">
        <f t="shared" si="35"/>
        <v>283.28787878787881</v>
      </c>
      <c r="G164" s="74">
        <f t="shared" si="36"/>
        <v>1458.0833333333333</v>
      </c>
    </row>
    <row r="165" spans="1:7" ht="52.5">
      <c r="A165" s="107" t="s">
        <v>165</v>
      </c>
      <c r="B165" s="9" t="s">
        <v>166</v>
      </c>
      <c r="C165" s="88">
        <f>C166</f>
        <v>229.85</v>
      </c>
      <c r="D165" s="88">
        <f t="shared" ref="D165:E166" si="40">D166</f>
        <v>519.5</v>
      </c>
      <c r="E165" s="88">
        <f t="shared" si="40"/>
        <v>213.6</v>
      </c>
      <c r="F165" s="71">
        <f t="shared" si="35"/>
        <v>41.116458132820014</v>
      </c>
      <c r="G165" s="72">
        <f t="shared" si="36"/>
        <v>-7.0698281487926948</v>
      </c>
    </row>
    <row r="166" spans="1:7" ht="73.5">
      <c r="A166" s="108" t="s">
        <v>167</v>
      </c>
      <c r="B166" s="11" t="s">
        <v>168</v>
      </c>
      <c r="C166" s="45">
        <f t="shared" ref="C166" si="41">C167</f>
        <v>229.85</v>
      </c>
      <c r="D166" s="45">
        <f t="shared" si="40"/>
        <v>519.5</v>
      </c>
      <c r="E166" s="45">
        <f t="shared" si="40"/>
        <v>213.6</v>
      </c>
      <c r="F166" s="71">
        <f t="shared" si="35"/>
        <v>41.116458132820014</v>
      </c>
      <c r="G166" s="72">
        <f t="shared" si="36"/>
        <v>-7.0698281487926948</v>
      </c>
    </row>
    <row r="167" spans="1:7" ht="67.5">
      <c r="A167" s="109" t="s">
        <v>169</v>
      </c>
      <c r="B167" s="13" t="s">
        <v>170</v>
      </c>
      <c r="C167" s="46">
        <v>229.85</v>
      </c>
      <c r="D167" s="62">
        <v>519.5</v>
      </c>
      <c r="E167" s="46">
        <v>213.6</v>
      </c>
      <c r="F167" s="73">
        <f t="shared" si="35"/>
        <v>41.116458132820014</v>
      </c>
      <c r="G167" s="74">
        <f t="shared" si="36"/>
        <v>-7.0698281487926948</v>
      </c>
    </row>
    <row r="168" spans="1:7" ht="42">
      <c r="A168" s="107" t="s">
        <v>171</v>
      </c>
      <c r="B168" s="9" t="s">
        <v>172</v>
      </c>
      <c r="C168" s="44">
        <f>C169</f>
        <v>-2529.6999999999998</v>
      </c>
      <c r="D168" s="47"/>
      <c r="E168" s="44">
        <f>E169</f>
        <v>-1970.4</v>
      </c>
      <c r="F168" s="73"/>
      <c r="G168" s="72">
        <f t="shared" si="36"/>
        <v>-22.109341028580459</v>
      </c>
    </row>
    <row r="169" spans="1:7" ht="42">
      <c r="A169" s="108" t="s">
        <v>173</v>
      </c>
      <c r="B169" s="11" t="s">
        <v>174</v>
      </c>
      <c r="C169" s="45">
        <f>C170</f>
        <v>-2529.6999999999998</v>
      </c>
      <c r="D169" s="48"/>
      <c r="E169" s="45">
        <f>E170</f>
        <v>-1970.4</v>
      </c>
      <c r="F169" s="73"/>
      <c r="G169" s="72">
        <f t="shared" si="36"/>
        <v>-22.109341028580459</v>
      </c>
    </row>
    <row r="170" spans="1:7" ht="45">
      <c r="A170" s="109" t="s">
        <v>175</v>
      </c>
      <c r="B170" s="13" t="s">
        <v>176</v>
      </c>
      <c r="C170" s="46">
        <v>-2529.6999999999998</v>
      </c>
      <c r="D170" s="62"/>
      <c r="E170" s="46">
        <v>-1970.4</v>
      </c>
      <c r="F170" s="73"/>
      <c r="G170" s="74">
        <f t="shared" si="36"/>
        <v>-22.109341028580459</v>
      </c>
    </row>
    <row r="171" spans="1:7">
      <c r="A171" s="113" t="s">
        <v>177</v>
      </c>
      <c r="B171" s="15"/>
      <c r="C171" s="86">
        <f>C123+C5</f>
        <v>1226857.05764</v>
      </c>
      <c r="D171" s="86">
        <f t="shared" ref="D171:E171" si="42">D123+D5</f>
        <v>4039060.620899999</v>
      </c>
      <c r="E171" s="86">
        <f t="shared" si="42"/>
        <v>2540744.2575900001</v>
      </c>
      <c r="F171" s="71">
        <f t="shared" si="35"/>
        <v>62.904335835986082</v>
      </c>
      <c r="G171" s="72">
        <f t="shared" si="36"/>
        <v>107.09374753709389</v>
      </c>
    </row>
    <row r="172" spans="1:7">
      <c r="A172" s="139"/>
      <c r="B172" s="139"/>
      <c r="C172" s="139"/>
      <c r="D172" s="139"/>
      <c r="E172" s="139"/>
      <c r="F172" s="5"/>
      <c r="G172" s="5"/>
    </row>
    <row r="173" spans="1:7">
      <c r="A173" s="140" t="s">
        <v>406</v>
      </c>
      <c r="B173" s="141"/>
      <c r="C173" s="141"/>
      <c r="D173" s="141"/>
      <c r="E173" s="141"/>
    </row>
    <row r="174" spans="1:7">
      <c r="A174" s="142"/>
      <c r="B174" s="142"/>
      <c r="C174" s="142"/>
      <c r="D174" s="142"/>
      <c r="E174" s="142"/>
    </row>
  </sheetData>
  <mergeCells count="3">
    <mergeCell ref="A173:E173"/>
    <mergeCell ref="A1:G2"/>
    <mergeCell ref="E3:G3"/>
  </mergeCells>
  <pageMargins left="0.70866141732283472" right="0.39370078740157483" top="0.59055118110236227" bottom="0.39370078740157483" header="0.31496062992125984" footer="0.31496062992125984"/>
  <pageSetup paperSize="9" scale="8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topLeftCell="A10" workbookViewId="0">
      <selection activeCell="A44" sqref="A44"/>
    </sheetView>
  </sheetViews>
  <sheetFormatPr defaultRowHeight="15"/>
  <cols>
    <col min="1" max="1" width="46" customWidth="1"/>
    <col min="3" max="3" width="10.28515625" customWidth="1"/>
    <col min="4" max="4" width="9.85546875" customWidth="1"/>
    <col min="5" max="5" width="10.85546875" customWidth="1"/>
    <col min="6" max="6" width="11.7109375" customWidth="1"/>
    <col min="7" max="7" width="11" customWidth="1"/>
  </cols>
  <sheetData>
    <row r="1" spans="1:7" ht="40.5" customHeight="1">
      <c r="A1" s="130" t="s">
        <v>407</v>
      </c>
      <c r="B1" s="130"/>
      <c r="C1" s="130"/>
      <c r="D1" s="130"/>
      <c r="E1" s="130"/>
      <c r="F1" s="130"/>
      <c r="G1" s="130"/>
    </row>
    <row r="2" spans="1:7">
      <c r="E2" s="131" t="s">
        <v>263</v>
      </c>
      <c r="F2" s="131"/>
      <c r="G2" s="131"/>
    </row>
    <row r="3" spans="1:7" ht="64.5">
      <c r="A3" s="89" t="s">
        <v>330</v>
      </c>
      <c r="B3" s="90" t="s">
        <v>331</v>
      </c>
      <c r="C3" s="2" t="s">
        <v>297</v>
      </c>
      <c r="D3" s="2" t="s">
        <v>408</v>
      </c>
      <c r="E3" s="2" t="s">
        <v>409</v>
      </c>
      <c r="F3" s="34" t="s">
        <v>298</v>
      </c>
      <c r="G3" s="35" t="s">
        <v>410</v>
      </c>
    </row>
    <row r="4" spans="1:7">
      <c r="A4" s="91" t="s">
        <v>332</v>
      </c>
      <c r="B4" s="92" t="s">
        <v>333</v>
      </c>
      <c r="C4" s="102">
        <f>C5+C6+C7+C8+C9+C10+C11</f>
        <v>136453.81593000001</v>
      </c>
      <c r="D4" s="102">
        <f t="shared" ref="D4:E4" si="0">D5+D6+D7+D8+D9+D10+D11</f>
        <v>227853.63441</v>
      </c>
      <c r="E4" s="102">
        <f t="shared" si="0"/>
        <v>145453.88310000001</v>
      </c>
      <c r="F4" s="117">
        <f>E4/D4*100</f>
        <v>63.836542909063368</v>
      </c>
      <c r="G4" s="117">
        <f>E4*100/C4-100</f>
        <v>6.5956874189703711</v>
      </c>
    </row>
    <row r="5" spans="1:7" ht="22.5">
      <c r="A5" s="93" t="s">
        <v>334</v>
      </c>
      <c r="B5" s="94" t="s">
        <v>335</v>
      </c>
      <c r="C5" s="103">
        <v>9426.5265999999992</v>
      </c>
      <c r="D5" s="115">
        <v>14608.32764</v>
      </c>
      <c r="E5" s="103">
        <v>10006.426600000001</v>
      </c>
      <c r="F5" s="114">
        <f t="shared" ref="F5:F42" si="1">E5/D5*100</f>
        <v>68.498098116315248</v>
      </c>
      <c r="G5" s="114">
        <f t="shared" ref="G5:G42" si="2">E5*100/C5-100</f>
        <v>6.1517887192935063</v>
      </c>
    </row>
    <row r="6" spans="1:7" ht="33.75">
      <c r="A6" s="93" t="s">
        <v>336</v>
      </c>
      <c r="B6" s="94" t="s">
        <v>337</v>
      </c>
      <c r="C6" s="103">
        <v>98.336600000000004</v>
      </c>
      <c r="D6" s="115">
        <v>150</v>
      </c>
      <c r="E6" s="103">
        <v>105.47329000000001</v>
      </c>
      <c r="F6" s="114">
        <f t="shared" si="1"/>
        <v>70.315526666666671</v>
      </c>
      <c r="G6" s="114">
        <f t="shared" si="2"/>
        <v>7.257409753845451</v>
      </c>
    </row>
    <row r="7" spans="1:7" ht="33.75">
      <c r="A7" s="93" t="s">
        <v>338</v>
      </c>
      <c r="B7" s="94" t="s">
        <v>339</v>
      </c>
      <c r="C7" s="103">
        <v>98018.537599999996</v>
      </c>
      <c r="D7" s="115">
        <v>154548.59422</v>
      </c>
      <c r="E7" s="103">
        <v>108638.99728</v>
      </c>
      <c r="F7" s="114">
        <f t="shared" si="1"/>
        <v>70.294393700762058</v>
      </c>
      <c r="G7" s="114">
        <f t="shared" si="2"/>
        <v>10.835154186181214</v>
      </c>
    </row>
    <row r="8" spans="1:7">
      <c r="A8" s="93" t="s">
        <v>340</v>
      </c>
      <c r="B8" s="94" t="s">
        <v>341</v>
      </c>
      <c r="C8" s="103">
        <v>414.19</v>
      </c>
      <c r="D8" s="115">
        <v>47.591000000000001</v>
      </c>
      <c r="E8" s="103">
        <v>7.1589999999999998</v>
      </c>
      <c r="F8" s="114">
        <f t="shared" si="1"/>
        <v>15.042760185749406</v>
      </c>
      <c r="G8" s="114">
        <f t="shared" si="2"/>
        <v>-98.271566189429976</v>
      </c>
    </row>
    <row r="9" spans="1:7" ht="33.75">
      <c r="A9" s="93" t="s">
        <v>342</v>
      </c>
      <c r="B9" s="94" t="s">
        <v>343</v>
      </c>
      <c r="C9" s="103">
        <v>11777.863600000001</v>
      </c>
      <c r="D9" s="115">
        <v>17623.048569999999</v>
      </c>
      <c r="E9" s="103">
        <v>12259.62693</v>
      </c>
      <c r="F9" s="114">
        <f t="shared" si="1"/>
        <v>69.565869272299238</v>
      </c>
      <c r="G9" s="114">
        <f t="shared" si="2"/>
        <v>4.0904135619298501</v>
      </c>
    </row>
    <row r="10" spans="1:7">
      <c r="A10" s="93" t="s">
        <v>344</v>
      </c>
      <c r="B10" s="94" t="s">
        <v>345</v>
      </c>
      <c r="C10" s="103">
        <v>0</v>
      </c>
      <c r="D10" s="115">
        <v>728.57298000000003</v>
      </c>
      <c r="E10" s="103">
        <v>0</v>
      </c>
      <c r="F10" s="114">
        <f t="shared" si="1"/>
        <v>0</v>
      </c>
      <c r="G10" s="114"/>
    </row>
    <row r="11" spans="1:7">
      <c r="A11" s="93" t="s">
        <v>346</v>
      </c>
      <c r="B11" s="94" t="s">
        <v>347</v>
      </c>
      <c r="C11" s="103">
        <v>16718.361529999998</v>
      </c>
      <c r="D11" s="115">
        <v>40147.5</v>
      </c>
      <c r="E11" s="103">
        <v>14436.2</v>
      </c>
      <c r="F11" s="114">
        <f t="shared" si="1"/>
        <v>35.957905224484712</v>
      </c>
      <c r="G11" s="114">
        <f t="shared" si="2"/>
        <v>-13.650629135545429</v>
      </c>
    </row>
    <row r="12" spans="1:7">
      <c r="A12" s="95" t="s">
        <v>348</v>
      </c>
      <c r="B12" s="96" t="s">
        <v>349</v>
      </c>
      <c r="C12" s="104">
        <v>22.77</v>
      </c>
      <c r="D12" s="116"/>
      <c r="E12" s="104"/>
      <c r="F12" s="114"/>
      <c r="G12" s="117">
        <f t="shared" si="2"/>
        <v>-100</v>
      </c>
    </row>
    <row r="13" spans="1:7">
      <c r="A13" s="97" t="s">
        <v>350</v>
      </c>
      <c r="B13" s="98" t="s">
        <v>351</v>
      </c>
      <c r="C13" s="103">
        <v>22.77</v>
      </c>
      <c r="D13" s="115"/>
      <c r="E13" s="103"/>
      <c r="F13" s="114"/>
      <c r="G13" s="114">
        <f t="shared" si="2"/>
        <v>-100</v>
      </c>
    </row>
    <row r="14" spans="1:7" ht="21">
      <c r="A14" s="91" t="s">
        <v>352</v>
      </c>
      <c r="B14" s="92" t="s">
        <v>353</v>
      </c>
      <c r="C14" s="104">
        <f>C15</f>
        <v>555.03714000000002</v>
      </c>
      <c r="D14" s="104">
        <f t="shared" ref="D14:E14" si="3">D15</f>
        <v>5965.4</v>
      </c>
      <c r="E14" s="104">
        <f t="shared" si="3"/>
        <v>4983.2</v>
      </c>
      <c r="F14" s="117">
        <f t="shared" si="1"/>
        <v>83.53505213397257</v>
      </c>
      <c r="G14" s="117">
        <f t="shared" si="2"/>
        <v>797.81379314544608</v>
      </c>
    </row>
    <row r="15" spans="1:7" ht="22.5">
      <c r="A15" s="93" t="s">
        <v>354</v>
      </c>
      <c r="B15" s="94" t="s">
        <v>355</v>
      </c>
      <c r="C15" s="103">
        <v>555.03714000000002</v>
      </c>
      <c r="D15" s="115">
        <v>5965.4</v>
      </c>
      <c r="E15" s="103">
        <v>4983.2</v>
      </c>
      <c r="F15" s="114">
        <f t="shared" si="1"/>
        <v>83.53505213397257</v>
      </c>
      <c r="G15" s="114">
        <f t="shared" si="2"/>
        <v>797.81379314544608</v>
      </c>
    </row>
    <row r="16" spans="1:7">
      <c r="A16" s="91" t="s">
        <v>356</v>
      </c>
      <c r="B16" s="92" t="s">
        <v>357</v>
      </c>
      <c r="C16" s="104">
        <f>C17+C18</f>
        <v>55951.773360000007</v>
      </c>
      <c r="D16" s="104">
        <f t="shared" ref="D16:E16" si="4">D17+D18</f>
        <v>258318.07519999999</v>
      </c>
      <c r="E16" s="104">
        <f t="shared" si="4"/>
        <v>101036.15041</v>
      </c>
      <c r="F16" s="117">
        <f t="shared" si="1"/>
        <v>39.113078065394319</v>
      </c>
      <c r="G16" s="117">
        <f t="shared" si="2"/>
        <v>80.577208446856645</v>
      </c>
    </row>
    <row r="17" spans="1:7">
      <c r="A17" s="93" t="s">
        <v>358</v>
      </c>
      <c r="B17" s="94" t="s">
        <v>359</v>
      </c>
      <c r="C17" s="103">
        <v>28560.981360000002</v>
      </c>
      <c r="D17" s="115">
        <v>221533.8</v>
      </c>
      <c r="E17" s="103">
        <v>72757.899999999994</v>
      </c>
      <c r="F17" s="114">
        <f t="shared" si="1"/>
        <v>32.842798706111665</v>
      </c>
      <c r="G17" s="114">
        <f t="shared" si="2"/>
        <v>154.74579841257943</v>
      </c>
    </row>
    <row r="18" spans="1:7">
      <c r="A18" s="93" t="s">
        <v>360</v>
      </c>
      <c r="B18" s="94" t="s">
        <v>361</v>
      </c>
      <c r="C18" s="103">
        <v>27390.792000000001</v>
      </c>
      <c r="D18" s="115">
        <v>36784.275199999996</v>
      </c>
      <c r="E18" s="103">
        <v>28278.250410000001</v>
      </c>
      <c r="F18" s="114">
        <f t="shared" si="1"/>
        <v>76.875921181668417</v>
      </c>
      <c r="G18" s="114">
        <f t="shared" si="2"/>
        <v>3.2399881317780057</v>
      </c>
    </row>
    <row r="19" spans="1:7">
      <c r="A19" s="91" t="s">
        <v>362</v>
      </c>
      <c r="B19" s="92" t="s">
        <v>363</v>
      </c>
      <c r="C19" s="104">
        <v>70976.102199999994</v>
      </c>
      <c r="D19" s="116">
        <f>D20+D21+D22</f>
        <v>2452803.9701099996</v>
      </c>
      <c r="E19" s="116">
        <f>E20+E21+E22</f>
        <v>1271538.5706799999</v>
      </c>
      <c r="F19" s="117">
        <f t="shared" si="1"/>
        <v>51.840203545617058</v>
      </c>
      <c r="G19" s="117">
        <f t="shared" si="2"/>
        <v>1691.5023948441058</v>
      </c>
    </row>
    <row r="20" spans="1:7">
      <c r="A20" s="93" t="s">
        <v>364</v>
      </c>
      <c r="B20" s="94" t="s">
        <v>365</v>
      </c>
      <c r="C20" s="103">
        <v>31540.216199999999</v>
      </c>
      <c r="D20" s="115">
        <v>2003387.07011</v>
      </c>
      <c r="E20" s="103">
        <v>1027330.67068</v>
      </c>
      <c r="F20" s="114">
        <f t="shared" si="1"/>
        <v>51.279689582083222</v>
      </c>
      <c r="G20" s="114">
        <f t="shared" si="2"/>
        <v>3157.2087146314489</v>
      </c>
    </row>
    <row r="21" spans="1:7">
      <c r="A21" s="93" t="s">
        <v>366</v>
      </c>
      <c r="B21" s="94" t="s">
        <v>367</v>
      </c>
      <c r="C21" s="103">
        <v>6190.3050999999996</v>
      </c>
      <c r="D21" s="115">
        <v>401677.5</v>
      </c>
      <c r="E21" s="103">
        <v>208052.2</v>
      </c>
      <c r="F21" s="114">
        <f t="shared" si="1"/>
        <v>51.795831232767583</v>
      </c>
      <c r="G21" s="114">
        <f t="shared" si="2"/>
        <v>3260.9361192875617</v>
      </c>
    </row>
    <row r="22" spans="1:7">
      <c r="A22" s="93" t="s">
        <v>368</v>
      </c>
      <c r="B22" s="94" t="s">
        <v>369</v>
      </c>
      <c r="C22" s="103">
        <v>33245.580900000001</v>
      </c>
      <c r="D22" s="115">
        <v>47739.4</v>
      </c>
      <c r="E22" s="103">
        <v>36155.699999999997</v>
      </c>
      <c r="F22" s="114">
        <f t="shared" si="1"/>
        <v>75.735555955877103</v>
      </c>
      <c r="G22" s="114">
        <f t="shared" si="2"/>
        <v>8.753401267835855</v>
      </c>
    </row>
    <row r="23" spans="1:7">
      <c r="A23" s="91" t="s">
        <v>370</v>
      </c>
      <c r="B23" s="92" t="s">
        <v>371</v>
      </c>
      <c r="C23" s="104">
        <v>807353.57590000005</v>
      </c>
      <c r="D23" s="116">
        <v>1133652.73805</v>
      </c>
      <c r="E23" s="104">
        <v>838863.27634999994</v>
      </c>
      <c r="F23" s="117">
        <f t="shared" si="1"/>
        <v>73.996493652274111</v>
      </c>
      <c r="G23" s="117">
        <f t="shared" si="2"/>
        <v>3.9028377888676999</v>
      </c>
    </row>
    <row r="24" spans="1:7">
      <c r="A24" s="93" t="s">
        <v>372</v>
      </c>
      <c r="B24" s="94" t="s">
        <v>373</v>
      </c>
      <c r="C24" s="103">
        <v>228830.6637</v>
      </c>
      <c r="D24" s="115">
        <v>324702.20259</v>
      </c>
      <c r="E24" s="103">
        <v>232915.93453</v>
      </c>
      <c r="F24" s="114">
        <f t="shared" si="1"/>
        <v>71.732169560950553</v>
      </c>
      <c r="G24" s="114">
        <f t="shared" si="2"/>
        <v>1.7852812048632813</v>
      </c>
    </row>
    <row r="25" spans="1:7">
      <c r="A25" s="93" t="s">
        <v>374</v>
      </c>
      <c r="B25" s="94" t="s">
        <v>375</v>
      </c>
      <c r="C25" s="103">
        <v>477703.75170000002</v>
      </c>
      <c r="D25" s="115">
        <v>647203.99051999999</v>
      </c>
      <c r="E25" s="103">
        <v>485962.21370999998</v>
      </c>
      <c r="F25" s="114">
        <f t="shared" si="1"/>
        <v>75.086405650798085</v>
      </c>
      <c r="G25" s="114">
        <f t="shared" si="2"/>
        <v>1.72878315914636</v>
      </c>
    </row>
    <row r="26" spans="1:7">
      <c r="A26" s="93" t="s">
        <v>376</v>
      </c>
      <c r="B26" s="94" t="s">
        <v>377</v>
      </c>
      <c r="C26" s="103">
        <v>67352.906000000003</v>
      </c>
      <c r="D26" s="115">
        <v>108194.80129</v>
      </c>
      <c r="E26" s="103">
        <v>80277.880510000003</v>
      </c>
      <c r="F26" s="114">
        <f t="shared" si="1"/>
        <v>74.197539579399148</v>
      </c>
      <c r="G26" s="114">
        <f t="shared" si="2"/>
        <v>19.189928508801088</v>
      </c>
    </row>
    <row r="27" spans="1:7">
      <c r="A27" s="93" t="s">
        <v>378</v>
      </c>
      <c r="B27" s="94" t="s">
        <v>379</v>
      </c>
      <c r="C27" s="103">
        <v>2113.8980000000001</v>
      </c>
      <c r="D27" s="115">
        <v>2480.9544500000002</v>
      </c>
      <c r="E27" s="103">
        <v>2364.1422400000001</v>
      </c>
      <c r="F27" s="114">
        <f t="shared" si="1"/>
        <v>95.291642295165886</v>
      </c>
      <c r="G27" s="114">
        <f t="shared" si="2"/>
        <v>11.83804705808889</v>
      </c>
    </row>
    <row r="28" spans="1:7">
      <c r="A28" s="93" t="s">
        <v>380</v>
      </c>
      <c r="B28" s="94" t="s">
        <v>381</v>
      </c>
      <c r="C28" s="103">
        <v>31352.356500000002</v>
      </c>
      <c r="D28" s="115">
        <v>51070.789199999999</v>
      </c>
      <c r="E28" s="103">
        <v>37343.105360000001</v>
      </c>
      <c r="F28" s="114">
        <f t="shared" si="1"/>
        <v>73.120282543039309</v>
      </c>
      <c r="G28" s="114">
        <f t="shared" si="2"/>
        <v>19.107810476702127</v>
      </c>
    </row>
    <row r="29" spans="1:7">
      <c r="A29" s="91" t="s">
        <v>382</v>
      </c>
      <c r="B29" s="92" t="s">
        <v>383</v>
      </c>
      <c r="C29" s="104">
        <v>122945.736</v>
      </c>
      <c r="D29" s="116">
        <v>250398.97493999999</v>
      </c>
      <c r="E29" s="104">
        <v>143500.89819000001</v>
      </c>
      <c r="F29" s="117">
        <f t="shared" si="1"/>
        <v>57.308900016218253</v>
      </c>
      <c r="G29" s="117">
        <f t="shared" si="2"/>
        <v>16.718889860482832</v>
      </c>
    </row>
    <row r="30" spans="1:7">
      <c r="A30" s="93" t="s">
        <v>384</v>
      </c>
      <c r="B30" s="94" t="s">
        <v>385</v>
      </c>
      <c r="C30" s="103">
        <v>97899.190700000006</v>
      </c>
      <c r="D30" s="115">
        <v>211489.79503000001</v>
      </c>
      <c r="E30" s="103">
        <v>114703.89217000001</v>
      </c>
      <c r="F30" s="114">
        <f t="shared" si="1"/>
        <v>54.236135674408857</v>
      </c>
      <c r="G30" s="114">
        <f t="shared" si="2"/>
        <v>17.165311939601139</v>
      </c>
    </row>
    <row r="31" spans="1:7">
      <c r="A31" s="93" t="s">
        <v>386</v>
      </c>
      <c r="B31" s="94" t="s">
        <v>387</v>
      </c>
      <c r="C31" s="103">
        <v>25046.545300000002</v>
      </c>
      <c r="D31" s="115">
        <v>38909.179909999999</v>
      </c>
      <c r="E31" s="103">
        <v>28797.006020000001</v>
      </c>
      <c r="F31" s="114">
        <f t="shared" si="1"/>
        <v>74.01082748752286</v>
      </c>
      <c r="G31" s="114">
        <f t="shared" si="2"/>
        <v>14.973964173813613</v>
      </c>
    </row>
    <row r="32" spans="1:7">
      <c r="A32" s="91" t="s">
        <v>388</v>
      </c>
      <c r="B32" s="92" t="s">
        <v>389</v>
      </c>
      <c r="C32" s="104">
        <v>39885.465700000001</v>
      </c>
      <c r="D32" s="116">
        <v>65062.983679999998</v>
      </c>
      <c r="E32" s="104">
        <v>49535.762150000002</v>
      </c>
      <c r="F32" s="117">
        <f t="shared" si="1"/>
        <v>76.135091488629385</v>
      </c>
      <c r="G32" s="117">
        <f t="shared" si="2"/>
        <v>24.195020117315565</v>
      </c>
    </row>
    <row r="33" spans="1:7">
      <c r="A33" s="93" t="s">
        <v>390</v>
      </c>
      <c r="B33" s="94" t="s">
        <v>391</v>
      </c>
      <c r="C33" s="103">
        <v>9525.4878000000008</v>
      </c>
      <c r="D33" s="115">
        <v>13976.0057</v>
      </c>
      <c r="E33" s="103">
        <v>10218.72071</v>
      </c>
      <c r="F33" s="114">
        <f t="shared" si="1"/>
        <v>73.11617445891568</v>
      </c>
      <c r="G33" s="114">
        <f t="shared" si="2"/>
        <v>7.2776630924875008</v>
      </c>
    </row>
    <row r="34" spans="1:7">
      <c r="A34" s="93" t="s">
        <v>392</v>
      </c>
      <c r="B34" s="94" t="s">
        <v>393</v>
      </c>
      <c r="C34" s="103">
        <v>9735.85</v>
      </c>
      <c r="D34" s="115">
        <v>15084.594520000001</v>
      </c>
      <c r="E34" s="103">
        <v>9587.38652</v>
      </c>
      <c r="F34" s="114">
        <f t="shared" si="1"/>
        <v>63.557469226557636</v>
      </c>
      <c r="G34" s="114">
        <f t="shared" si="2"/>
        <v>-1.5249154413841666</v>
      </c>
    </row>
    <row r="35" spans="1:7">
      <c r="A35" s="93" t="s">
        <v>394</v>
      </c>
      <c r="B35" s="94" t="s">
        <v>395</v>
      </c>
      <c r="C35" s="103">
        <v>20624.127899999999</v>
      </c>
      <c r="D35" s="115">
        <v>36002.383459999997</v>
      </c>
      <c r="E35" s="103">
        <v>29729.654920000001</v>
      </c>
      <c r="F35" s="114">
        <f t="shared" si="1"/>
        <v>82.576907590106543</v>
      </c>
      <c r="G35" s="114">
        <f t="shared" si="2"/>
        <v>44.14987661126753</v>
      </c>
    </row>
    <row r="36" spans="1:7">
      <c r="A36" s="91" t="s">
        <v>396</v>
      </c>
      <c r="B36" s="92" t="s">
        <v>397</v>
      </c>
      <c r="C36" s="104">
        <v>10537.4211</v>
      </c>
      <c r="D36" s="116">
        <v>17707.765749999999</v>
      </c>
      <c r="E36" s="104">
        <v>12555.80719</v>
      </c>
      <c r="F36" s="117">
        <f t="shared" si="1"/>
        <v>70.905654430175645</v>
      </c>
      <c r="G36" s="117">
        <f t="shared" si="2"/>
        <v>19.154459813701479</v>
      </c>
    </row>
    <row r="37" spans="1:7">
      <c r="A37" s="93" t="s">
        <v>398</v>
      </c>
      <c r="B37" s="94" t="s">
        <v>399</v>
      </c>
      <c r="C37" s="103">
        <v>10467.5049</v>
      </c>
      <c r="D37" s="115">
        <v>14744.943950000001</v>
      </c>
      <c r="E37" s="103">
        <v>11997.065759999999</v>
      </c>
      <c r="F37" s="114">
        <f t="shared" si="1"/>
        <v>81.36392922673673</v>
      </c>
      <c r="G37" s="114">
        <f t="shared" si="2"/>
        <v>14.612468535839895</v>
      </c>
    </row>
    <row r="38" spans="1:7">
      <c r="A38" s="93" t="s">
        <v>400</v>
      </c>
      <c r="B38" s="94" t="s">
        <v>401</v>
      </c>
      <c r="C38" s="103">
        <v>69.916200000000003</v>
      </c>
      <c r="D38" s="115">
        <v>85.076999999999998</v>
      </c>
      <c r="E38" s="103">
        <v>46.191099999999999</v>
      </c>
      <c r="F38" s="114">
        <f t="shared" si="1"/>
        <v>54.293287257425625</v>
      </c>
      <c r="G38" s="114">
        <f t="shared" si="2"/>
        <v>-33.933623394864142</v>
      </c>
    </row>
    <row r="39" spans="1:7">
      <c r="A39" s="97" t="s">
        <v>416</v>
      </c>
      <c r="B39" s="94" t="s">
        <v>415</v>
      </c>
      <c r="C39" s="103"/>
      <c r="D39" s="115">
        <v>2877.7447999999999</v>
      </c>
      <c r="E39" s="103">
        <v>512.55033000000003</v>
      </c>
      <c r="F39" s="114">
        <f t="shared" si="1"/>
        <v>17.810833330321717</v>
      </c>
      <c r="G39" s="114"/>
    </row>
    <row r="40" spans="1:7" ht="21">
      <c r="A40" s="91" t="s">
        <v>402</v>
      </c>
      <c r="B40" s="92" t="s">
        <v>403</v>
      </c>
      <c r="C40" s="104">
        <v>2.6520999999999999</v>
      </c>
      <c r="D40" s="116">
        <v>551.53857000000005</v>
      </c>
      <c r="E40" s="104">
        <v>2.0462799999999999</v>
      </c>
      <c r="F40" s="117">
        <f t="shared" si="1"/>
        <v>0.37101303722058815</v>
      </c>
      <c r="G40" s="117">
        <f t="shared" si="2"/>
        <v>-22.84303005165718</v>
      </c>
    </row>
    <row r="41" spans="1:7" ht="22.5">
      <c r="A41" s="93" t="s">
        <v>404</v>
      </c>
      <c r="B41" s="94" t="s">
        <v>405</v>
      </c>
      <c r="C41" s="103">
        <v>2.6520999999999999</v>
      </c>
      <c r="D41" s="115">
        <v>551.53857000000005</v>
      </c>
      <c r="E41" s="103">
        <v>2.0462799999999999</v>
      </c>
      <c r="F41" s="114">
        <f t="shared" si="1"/>
        <v>0.37101303722058815</v>
      </c>
      <c r="G41" s="114">
        <f t="shared" si="2"/>
        <v>-22.84303005165718</v>
      </c>
    </row>
    <row r="42" spans="1:7">
      <c r="A42" s="14" t="s">
        <v>177</v>
      </c>
      <c r="B42" s="99"/>
      <c r="C42" s="105">
        <f>C4+C14+C16+C19+C23+C29+C32+C36+C40+C12</f>
        <v>1244684.3494300002</v>
      </c>
      <c r="D42" s="105">
        <f>D4+D14+D16+D19+D23+D29+D32+D36+D40+D12</f>
        <v>4412315.0807099994</v>
      </c>
      <c r="E42" s="105">
        <f>E4+E14+E16+E19+E23+E29+E32+E36+E40+E12</f>
        <v>2567469.5943499994</v>
      </c>
      <c r="F42" s="117">
        <f t="shared" si="1"/>
        <v>58.188718334613135</v>
      </c>
      <c r="G42" s="117">
        <f t="shared" si="2"/>
        <v>106.27475516389077</v>
      </c>
    </row>
    <row r="43" spans="1:7">
      <c r="A43" s="100"/>
      <c r="B43" s="100"/>
    </row>
    <row r="44" spans="1:7">
      <c r="A44" s="101" t="s">
        <v>406</v>
      </c>
      <c r="B44" s="100"/>
    </row>
  </sheetData>
  <mergeCells count="2">
    <mergeCell ref="A1:G1"/>
    <mergeCell ref="E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N9" sqref="N9"/>
    </sheetView>
  </sheetViews>
  <sheetFormatPr defaultRowHeight="15"/>
  <cols>
    <col min="2" max="2" width="29.42578125" customWidth="1"/>
    <col min="3" max="3" width="11.140625" customWidth="1"/>
    <col min="4" max="4" width="12.140625" customWidth="1"/>
  </cols>
  <sheetData>
    <row r="1" spans="1:7" ht="15.75">
      <c r="A1" s="132" t="s">
        <v>417</v>
      </c>
      <c r="B1" s="133"/>
      <c r="C1" s="133"/>
      <c r="D1" s="133"/>
      <c r="E1" s="133"/>
      <c r="F1" s="133"/>
      <c r="G1" s="134"/>
    </row>
    <row r="2" spans="1:7">
      <c r="A2" s="100"/>
      <c r="B2" s="100"/>
      <c r="C2" s="100"/>
      <c r="D2" s="100"/>
      <c r="E2" s="131" t="s">
        <v>263</v>
      </c>
      <c r="F2" s="131"/>
      <c r="G2" s="131"/>
    </row>
    <row r="3" spans="1:7" ht="85.5">
      <c r="A3" s="118" t="s">
        <v>418</v>
      </c>
      <c r="B3" s="119" t="s">
        <v>330</v>
      </c>
      <c r="C3" s="2" t="s">
        <v>297</v>
      </c>
      <c r="D3" s="2" t="s">
        <v>270</v>
      </c>
      <c r="E3" s="2" t="s">
        <v>423</v>
      </c>
      <c r="F3" s="34" t="s">
        <v>298</v>
      </c>
      <c r="G3" s="35" t="s">
        <v>299</v>
      </c>
    </row>
    <row r="4" spans="1:7">
      <c r="A4" s="135" t="s">
        <v>417</v>
      </c>
      <c r="B4" s="136"/>
      <c r="C4" s="136"/>
      <c r="D4" s="136"/>
      <c r="E4" s="136"/>
      <c r="F4" s="136"/>
      <c r="G4" s="137"/>
    </row>
    <row r="5" spans="1:7" ht="23.25">
      <c r="A5" s="120">
        <v>1020000</v>
      </c>
      <c r="B5" s="121" t="s">
        <v>419</v>
      </c>
      <c r="C5" s="120"/>
      <c r="D5" s="122">
        <v>20480.900000000001</v>
      </c>
      <c r="E5" s="120"/>
      <c r="F5" s="123">
        <f t="shared" ref="F5:F6" si="0">E5/D5*100</f>
        <v>0</v>
      </c>
      <c r="G5" s="124"/>
    </row>
    <row r="6" spans="1:7" ht="34.5">
      <c r="A6" s="120">
        <v>1030000</v>
      </c>
      <c r="B6" s="121" t="s">
        <v>420</v>
      </c>
      <c r="C6" s="125">
        <v>-293.60000000000002</v>
      </c>
      <c r="D6" s="122">
        <v>-880.8</v>
      </c>
      <c r="E6" s="123">
        <v>-880.8</v>
      </c>
      <c r="F6" s="123">
        <f t="shared" si="0"/>
        <v>100</v>
      </c>
      <c r="G6" s="124">
        <f t="shared" ref="G6" si="1">E6*100/C6-100</f>
        <v>200</v>
      </c>
    </row>
    <row r="7" spans="1:7" ht="23.25">
      <c r="A7" s="120">
        <v>1050000</v>
      </c>
      <c r="B7" s="126" t="s">
        <v>421</v>
      </c>
      <c r="C7" s="122">
        <v>-121601.09028999999</v>
      </c>
      <c r="D7" s="122">
        <v>348433.29840999999</v>
      </c>
      <c r="E7" s="122">
        <v>43016.691870000002</v>
      </c>
      <c r="F7" s="123">
        <f>E7/D7*100</f>
        <v>12.345746536366464</v>
      </c>
      <c r="G7" s="124">
        <f>E7*100/C7-100</f>
        <v>-135.37525179043359</v>
      </c>
    </row>
    <row r="8" spans="1:7" ht="23.25">
      <c r="A8" s="120">
        <v>1060000</v>
      </c>
      <c r="B8" s="126" t="s">
        <v>422</v>
      </c>
      <c r="C8" s="122">
        <v>139721.94605999999</v>
      </c>
      <c r="D8" s="122"/>
      <c r="E8" s="122">
        <v>-15410.496209999999</v>
      </c>
      <c r="F8" s="123"/>
      <c r="G8" s="124">
        <f t="shared" ref="G8:G9" si="2">E8*100/C8-100</f>
        <v>-111.02940278500155</v>
      </c>
    </row>
    <row r="9" spans="1:7">
      <c r="A9" s="138"/>
      <c r="B9" s="138"/>
      <c r="C9" s="127">
        <f>C5+C7+C8+C6</f>
        <v>17827.255769999996</v>
      </c>
      <c r="D9" s="127">
        <f>D5+D7+D8+D6</f>
        <v>368033.39841000002</v>
      </c>
      <c r="E9" s="127">
        <f>E5+E7+E8+E6</f>
        <v>26725.395660000006</v>
      </c>
      <c r="F9" s="128">
        <f t="shared" ref="F9" si="3">E9/D9*100</f>
        <v>7.2616767324543545</v>
      </c>
      <c r="G9" s="129">
        <f t="shared" si="2"/>
        <v>49.913121822002182</v>
      </c>
    </row>
    <row r="11" spans="1:7" ht="15" customHeight="1">
      <c r="A11" s="143" t="s">
        <v>406</v>
      </c>
      <c r="B11" s="143"/>
      <c r="C11" s="143"/>
      <c r="D11" s="143"/>
      <c r="E11" s="143"/>
      <c r="F11" s="143"/>
      <c r="G11" s="143"/>
    </row>
  </sheetData>
  <mergeCells count="5">
    <mergeCell ref="A1:G1"/>
    <mergeCell ref="A4:G4"/>
    <mergeCell ref="A9:B9"/>
    <mergeCell ref="E2:G2"/>
    <mergeCell ref="A11:G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&gt;3443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40AF3FC-A7F8-4F58-98FE-8163A17B10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2023-07-04T09:02:32Z</cp:lastPrinted>
  <dcterms:created xsi:type="dcterms:W3CDTF">2021-07-08T15:03:41Z</dcterms:created>
  <dcterms:modified xsi:type="dcterms:W3CDTF">2023-10-26T12:32:41Z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месяц)(3).xlsx</vt:lpwstr>
  </property>
  <property fmtid="{D5CDD505-2E9C-101B-9397-08002B2CF9AE}" pid="3" name="Название отчета">
    <vt:lpwstr>аналитическая информация( месяц)(3).xlsx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