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 activeTab="1"/>
  </bookViews>
  <sheets>
    <sheet name="доходы" sheetId="2" r:id="rId1"/>
    <sheet name="расходы" sheetId="4" r:id="rId2"/>
    <sheet name="источники" sheetId="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/>
  <c r="F7"/>
  <c r="C9"/>
  <c r="E9"/>
  <c r="G9" s="1"/>
  <c r="D9"/>
  <c r="G8"/>
  <c r="G7"/>
  <c r="F6"/>
  <c r="F5"/>
  <c r="F9" l="1"/>
  <c r="E5" i="4"/>
  <c r="D5"/>
  <c r="D18"/>
  <c r="E40"/>
  <c r="E18"/>
  <c r="G18" s="1"/>
  <c r="E15"/>
  <c r="D15"/>
  <c r="E13"/>
  <c r="D13"/>
  <c r="F13" s="1"/>
  <c r="F6"/>
  <c r="G6"/>
  <c r="F7"/>
  <c r="G7"/>
  <c r="F8"/>
  <c r="G8"/>
  <c r="F9"/>
  <c r="G9"/>
  <c r="F10"/>
  <c r="G10"/>
  <c r="F11"/>
  <c r="F12"/>
  <c r="G12"/>
  <c r="G13"/>
  <c r="F14"/>
  <c r="G14"/>
  <c r="G15"/>
  <c r="F16"/>
  <c r="G16"/>
  <c r="F17"/>
  <c r="G17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G5"/>
  <c r="C15"/>
  <c r="C13"/>
  <c r="C5"/>
  <c r="C40" s="1"/>
  <c r="F5" l="1"/>
  <c r="D40"/>
  <c r="G40"/>
  <c r="F18"/>
  <c r="F15"/>
  <c r="E117" i="2"/>
  <c r="D117"/>
  <c r="E118"/>
  <c r="D118"/>
  <c r="G122"/>
  <c r="G123"/>
  <c r="G124"/>
  <c r="G127"/>
  <c r="G128"/>
  <c r="G129"/>
  <c r="G130"/>
  <c r="G132"/>
  <c r="G133"/>
  <c r="G134"/>
  <c r="G135"/>
  <c r="G136"/>
  <c r="G138"/>
  <c r="G139"/>
  <c r="G140"/>
  <c r="G141"/>
  <c r="G143"/>
  <c r="G144"/>
  <c r="G145"/>
  <c r="G146"/>
  <c r="G147"/>
  <c r="G148"/>
  <c r="G151"/>
  <c r="G152"/>
  <c r="G153"/>
  <c r="G154"/>
  <c r="G155"/>
  <c r="G156"/>
  <c r="G157"/>
  <c r="G158"/>
  <c r="G159"/>
  <c r="G160"/>
  <c r="G161"/>
  <c r="G162"/>
  <c r="G163"/>
  <c r="G164"/>
  <c r="F122"/>
  <c r="F123"/>
  <c r="F124"/>
  <c r="F125"/>
  <c r="F126"/>
  <c r="F127"/>
  <c r="F128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5"/>
  <c r="F156"/>
  <c r="F157"/>
  <c r="F158"/>
  <c r="F159"/>
  <c r="E160"/>
  <c r="E161"/>
  <c r="E157"/>
  <c r="E158"/>
  <c r="E151"/>
  <c r="D151"/>
  <c r="D152"/>
  <c r="E152"/>
  <c r="E147"/>
  <c r="D147"/>
  <c r="E139"/>
  <c r="D139"/>
  <c r="C139"/>
  <c r="E123"/>
  <c r="D123"/>
  <c r="F40" i="4" l="1"/>
  <c r="C160" i="2"/>
  <c r="C158"/>
  <c r="C157" s="1"/>
  <c r="C152"/>
  <c r="C147"/>
  <c r="C119"/>
  <c r="C118" l="1"/>
  <c r="C117" s="1"/>
  <c r="G115" l="1"/>
  <c r="G112"/>
  <c r="G105"/>
  <c r="G104"/>
  <c r="G103"/>
  <c r="G99"/>
  <c r="G98"/>
  <c r="G96"/>
  <c r="G90"/>
  <c r="F84"/>
  <c r="E100"/>
  <c r="F91"/>
  <c r="G89"/>
  <c r="G78"/>
  <c r="F78"/>
  <c r="F77"/>
  <c r="F73"/>
  <c r="F68"/>
  <c r="G69"/>
  <c r="G67"/>
  <c r="G27"/>
  <c r="G100" l="1"/>
  <c r="E8"/>
  <c r="E43"/>
  <c r="C83"/>
  <c r="C114"/>
  <c r="C100"/>
  <c r="C97"/>
  <c r="C76"/>
  <c r="E83"/>
  <c r="D83"/>
  <c r="G107"/>
  <c r="G93"/>
  <c r="F93"/>
  <c r="G92"/>
  <c r="F92"/>
  <c r="G91"/>
  <c r="F88"/>
  <c r="G87"/>
  <c r="E28"/>
  <c r="D28"/>
  <c r="C28"/>
  <c r="E26"/>
  <c r="G26" s="1"/>
  <c r="C26"/>
  <c r="E23"/>
  <c r="D23"/>
  <c r="C23"/>
  <c r="C102"/>
  <c r="C8" l="1"/>
  <c r="C7" s="1"/>
  <c r="C17"/>
  <c r="C30"/>
  <c r="C33"/>
  <c r="C35"/>
  <c r="C39"/>
  <c r="C41"/>
  <c r="C48"/>
  <c r="C56"/>
  <c r="C60"/>
  <c r="C66"/>
  <c r="C79"/>
  <c r="C74" s="1"/>
  <c r="C71" s="1"/>
  <c r="C47" l="1"/>
  <c r="C32"/>
  <c r="C38"/>
  <c r="E72"/>
  <c r="D76"/>
  <c r="D74" s="1"/>
  <c r="E76"/>
  <c r="D102"/>
  <c r="E102"/>
  <c r="E114"/>
  <c r="G114" s="1"/>
  <c r="D97"/>
  <c r="E66"/>
  <c r="E45"/>
  <c r="D8"/>
  <c r="G76" l="1"/>
  <c r="F76"/>
  <c r="E74"/>
  <c r="E97" l="1"/>
  <c r="C111"/>
  <c r="C108"/>
  <c r="C82" s="1"/>
  <c r="C65"/>
  <c r="C59"/>
  <c r="C22"/>
  <c r="C16"/>
  <c r="E79"/>
  <c r="E71" s="1"/>
  <c r="D79"/>
  <c r="D72"/>
  <c r="F51"/>
  <c r="E41"/>
  <c r="D41"/>
  <c r="F13"/>
  <c r="F97" l="1"/>
  <c r="G97"/>
  <c r="C110"/>
  <c r="C6" s="1"/>
  <c r="C165" s="1"/>
  <c r="D71"/>
  <c r="F72"/>
  <c r="D39"/>
  <c r="F21"/>
  <c r="G13"/>
  <c r="G12"/>
  <c r="G109" l="1"/>
  <c r="F109"/>
  <c r="G70"/>
  <c r="F70"/>
  <c r="G55"/>
  <c r="F55"/>
  <c r="G51"/>
  <c r="G53"/>
  <c r="F53"/>
  <c r="D60"/>
  <c r="D59" s="1"/>
  <c r="E60"/>
  <c r="E59" s="1"/>
  <c r="D30"/>
  <c r="E30"/>
  <c r="E17"/>
  <c r="E16" s="1"/>
  <c r="D17"/>
  <c r="D16" s="1"/>
  <c r="D7"/>
  <c r="E7"/>
  <c r="D33"/>
  <c r="E33"/>
  <c r="E35"/>
  <c r="D35"/>
  <c r="E39"/>
  <c r="E38" s="1"/>
  <c r="D38"/>
  <c r="E48"/>
  <c r="D48"/>
  <c r="E56"/>
  <c r="D56"/>
  <c r="E65"/>
  <c r="D66"/>
  <c r="D65" s="1"/>
  <c r="F81"/>
  <c r="D108"/>
  <c r="E108"/>
  <c r="E82" s="1"/>
  <c r="G57"/>
  <c r="F57"/>
  <c r="E47" l="1"/>
  <c r="E22"/>
  <c r="F108"/>
  <c r="D32"/>
  <c r="E32"/>
  <c r="D22"/>
  <c r="D47"/>
  <c r="D82"/>
  <c r="G106"/>
  <c r="F106"/>
  <c r="D6" l="1"/>
  <c r="G9"/>
  <c r="G10"/>
  <c r="G11"/>
  <c r="G18"/>
  <c r="G19"/>
  <c r="G20"/>
  <c r="G21"/>
  <c r="G24"/>
  <c r="G25"/>
  <c r="G29"/>
  <c r="G31"/>
  <c r="G34"/>
  <c r="G36"/>
  <c r="G37"/>
  <c r="G40"/>
  <c r="G41"/>
  <c r="G42"/>
  <c r="G49"/>
  <c r="G50"/>
  <c r="G52"/>
  <c r="G54"/>
  <c r="G58"/>
  <c r="G61"/>
  <c r="G62"/>
  <c r="G63"/>
  <c r="G75"/>
  <c r="G80"/>
  <c r="G81"/>
  <c r="G84"/>
  <c r="G85"/>
  <c r="G86"/>
  <c r="G88"/>
  <c r="G94"/>
  <c r="G95"/>
  <c r="G120"/>
  <c r="G121"/>
  <c r="G102"/>
  <c r="G108"/>
  <c r="G66"/>
  <c r="G59"/>
  <c r="G38"/>
  <c r="G33"/>
  <c r="G35"/>
  <c r="G30"/>
  <c r="G28"/>
  <c r="G17"/>
  <c r="G8"/>
  <c r="G56" l="1"/>
  <c r="G82"/>
  <c r="G79"/>
  <c r="G16"/>
  <c r="G22"/>
  <c r="G39"/>
  <c r="G60"/>
  <c r="G23"/>
  <c r="G32"/>
  <c r="G83"/>
  <c r="G65"/>
  <c r="G7" l="1"/>
  <c r="G48"/>
  <c r="G71"/>
  <c r="G74"/>
  <c r="G47"/>
  <c r="F7" l="1"/>
  <c r="F8"/>
  <c r="F12"/>
  <c r="F16"/>
  <c r="F17"/>
  <c r="F18"/>
  <c r="F19"/>
  <c r="F20"/>
  <c r="F22"/>
  <c r="F23"/>
  <c r="F24"/>
  <c r="F25"/>
  <c r="F28"/>
  <c r="F29"/>
  <c r="F30"/>
  <c r="F31"/>
  <c r="F32"/>
  <c r="F33"/>
  <c r="F34"/>
  <c r="F35"/>
  <c r="F36"/>
  <c r="F37"/>
  <c r="F38"/>
  <c r="F39"/>
  <c r="F40"/>
  <c r="F41"/>
  <c r="F42"/>
  <c r="F47"/>
  <c r="F48"/>
  <c r="F49"/>
  <c r="F50"/>
  <c r="F52"/>
  <c r="F54"/>
  <c r="F56"/>
  <c r="F58"/>
  <c r="F59"/>
  <c r="F60"/>
  <c r="F61"/>
  <c r="F62"/>
  <c r="F63"/>
  <c r="F65"/>
  <c r="F66"/>
  <c r="F71"/>
  <c r="F74"/>
  <c r="F75"/>
  <c r="F79"/>
  <c r="F80"/>
  <c r="F82"/>
  <c r="F83"/>
  <c r="F85"/>
  <c r="F86"/>
  <c r="F94"/>
  <c r="F95"/>
  <c r="F102"/>
  <c r="F120"/>
  <c r="F121"/>
  <c r="E111"/>
  <c r="G111" s="1"/>
  <c r="F119" l="1"/>
  <c r="G119"/>
  <c r="E110"/>
  <c r="D165"/>
  <c r="G118"/>
  <c r="E6" l="1"/>
  <c r="G110"/>
  <c r="F118"/>
  <c r="G117" l="1"/>
  <c r="E165"/>
  <c r="F6"/>
  <c r="G6"/>
  <c r="F117"/>
  <c r="F165" l="1"/>
  <c r="G165"/>
</calcChain>
</file>

<file path=xl/sharedStrings.xml><?xml version="1.0" encoding="utf-8"?>
<sst xmlns="http://schemas.openxmlformats.org/spreadsheetml/2006/main" count="420" uniqueCount="410">
  <si>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</si>
  <si>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</si>
  <si>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</si>
  <si>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</si>
  <si>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</si>
  <si>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</si>
  <si>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</si>
  <si>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</si>
  <si>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</si>
  <si>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</si>
  <si>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</si>
  <si>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</si>
  <si>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</si>
  <si>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</si>
  <si>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</si>
  <si>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</si>
  <si>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</si>
  <si>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</si>
  <si>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</si>
  <si>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</si>
  <si>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</si>
  <si>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</si>
  <si>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</si>
  <si>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</si>
  <si>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</si>
  <si>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</si>
  <si>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</si>
  <si>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00010502010020000110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</si>
  <si>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</si>
  <si>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</si>
  <si>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</si>
  <si>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</si>
  <si>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</si>
  <si>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</si>
  <si>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</si>
  <si>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</si>
  <si>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</si>
  <si>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</si>
  <si>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</si>
  <si>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</si>
  <si>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</si>
  <si>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</si>
  <si>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</si>
  <si>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</si>
  <si>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</si>
  <si>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</si>
  <si>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</si>
  <si>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</si>
  <si>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</si>
  <si>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</si>
  <si>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</si>
  <si>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</si>
  <si>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</si>
  <si>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</si>
  <si>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</si>
  <si>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</si>
  <si>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</si>
  <si>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</si>
  <si>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</si>
  <si>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</si>
  <si>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</si>
  <si>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</si>
  <si>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</si>
  <si>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</si>
  <si>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</si>
  <si>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</si>
  <si>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</si>
  <si>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</si>
  <si>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</si>
  <si>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</si>
  <si>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</si>
  <si>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</si>
  <si>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</si>
  <si>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</si>
  <si>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</si>
  <si>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</si>
  <si>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</si>
  <si>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</si>
  <si>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</si>
  <si>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</si>
  <si>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</si>
  <si>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</si>
  <si>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</si>
  <si>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</si>
  <si>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</si>
  <si>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</si>
  <si>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</si>
  <si>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</si>
  <si>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</si>
  <si>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</si>
  <si>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</si>
  <si>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</si>
  <si>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</si>
  <si>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</si>
  <si>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</si>
  <si>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</si>
  <si>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</si>
  <si>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</si>
  <si>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</si>
  <si>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</si>
  <si>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</si>
  <si>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</si>
  <si>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</si>
  <si>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</si>
  <si>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</si>
  <si>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</si>
  <si>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</si>
  <si>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</si>
  <si>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</si>
  <si>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</si>
  <si>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</si>
  <si>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</si>
  <si>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</si>
  <si>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00020220000000000150</t>
  </si>
  <si>
    <t>Субсидии бюджетам бюджетной системы Российской Федерации (межбюджетные субсидии)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</si>
  <si>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</si>
  <si>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</si>
  <si>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</si>
  <si>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</si>
  <si>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</si>
  <si>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</si>
  <si>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</si>
  <si>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</si>
  <si>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00020225497000000150</t>
  </si>
  <si>
    <t>Субсидии бюджетам на реализацию мероприятий по обеспечению жильем молодых семей</t>
  </si>
  <si>
    <t>00020225519000000150</t>
  </si>
  <si>
    <t>Субсидии бюджетам на поддержку отрасли культуры</t>
  </si>
  <si>
    <t>00020225555000000150</t>
  </si>
  <si>
    <t>Субсидии бюджетам на реализацию программ формирования современной городской среды</t>
  </si>
  <si>
    <t>00020225576000000150</t>
  </si>
  <si>
    <t>Субсидии бюджетам на обеспечение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</si>
  <si>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</si>
  <si>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</si>
  <si>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</si>
  <si>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</si>
  <si>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</si>
  <si>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</si>
  <si>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</si>
  <si>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</si>
  <si>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</si>
  <si>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</si>
  <si>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00020235118000000150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</si>
  <si>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</si>
  <si>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</si>
  <si>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00020235930000000150</t>
  </si>
  <si>
    <t>Субвенции бюджетам на государственную регистрацию актов гражданского состояния</t>
  </si>
  <si>
    <t>00020239999000000150</t>
  </si>
  <si>
    <t>Прочие субвенции</t>
  </si>
  <si>
    <t>00020240000000000150</t>
  </si>
  <si>
    <t>Иные межбюджетные трансферты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</si>
  <si>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</si>
  <si>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</si>
  <si>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</si>
  <si>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</si>
  <si>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</si>
  <si>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</si>
  <si>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</si>
  <si>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</si>
  <si>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Прочие безвозмездные поступления в бюджеты сельских поселений</t>
  </si>
  <si>
    <t>00020705020100000150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</si>
  <si>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</si>
  <si>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00020705030100000150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</si>
  <si>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</si>
  <si>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</si>
  <si>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</si>
  <si>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</si>
  <si>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</si>
  <si>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</si>
  <si>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</si>
  <si>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</si>
  <si>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</si>
  <si>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</si>
  <si>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</si>
  <si>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</si>
  <si>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</si>
  <si>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Код вида дохода</t>
  </si>
  <si>
    <t>Наименование кода вида доходов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</si>
  <si>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</si>
  <si>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</si>
  <si>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</si>
  <si>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</si>
  <si>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</si>
  <si>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</si>
  <si>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</si>
  <si>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</si>
  <si>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</si>
  <si>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</si>
  <si>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00010501011010000110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</si>
  <si>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</si>
  <si>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</si>
  <si>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</si>
  <si>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</si>
  <si>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</si>
  <si>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</si>
  <si>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</si>
  <si>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</si>
  <si>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</si>
  <si>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</si>
  <si>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</si>
  <si>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</si>
  <si>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</si>
  <si>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</si>
  <si>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</si>
  <si>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</si>
  <si>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00011201041010000120</t>
  </si>
  <si>
    <t>Плата за размещение отходов производства</t>
  </si>
  <si>
    <t>00011201042010000120</t>
  </si>
  <si>
    <t>Плата за размещение твердых коммунальных отходов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</si>
  <si>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</si>
  <si>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</si>
  <si>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</si>
  <si>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</si>
  <si>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</si>
  <si>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</si>
  <si>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00011302995050000130</t>
  </si>
  <si>
    <t>Прочие доходы от компенсации затрат бюджетов муниципальных районов</t>
  </si>
  <si>
    <t>00011302065050000130</t>
  </si>
  <si>
    <t xml:space="preserve">Доходы,поступающие в порядке возмещения расходов,понесенных в связи с эксплуатацией имущества муниципальных районов 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</si>
  <si>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</si>
  <si>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</si>
  <si>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</si>
  <si>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</si>
  <si>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</si>
  <si>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</si>
  <si>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</si>
  <si>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</si>
  <si>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</si>
  <si>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</si>
  <si>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</si>
  <si>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</si>
  <si>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</si>
  <si>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</si>
  <si>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</si>
  <si>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</si>
  <si>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</si>
  <si>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</si>
  <si>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</si>
  <si>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</si>
  <si>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</si>
  <si>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</si>
  <si>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</si>
  <si>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</si>
  <si>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</si>
  <si>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</si>
  <si>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</si>
  <si>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</si>
  <si>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</si>
  <si>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</si>
  <si>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00011705050100000180</t>
  </si>
  <si>
    <t xml:space="preserve">Прочие неналоговые доходы бюджетов </t>
  </si>
  <si>
    <t>00011302995100000130</t>
  </si>
  <si>
    <t>Прочие доходы от компенсации затрат бюджетов сельских поселений</t>
  </si>
  <si>
    <t>00011302065100000130</t>
  </si>
  <si>
    <t>Доходы,поступающие в порядке возмещения расходов,понесенных в связи с эксплуатацией имущества сельских поселений</t>
  </si>
  <si>
    <t>00011105075100000120</t>
  </si>
  <si>
    <t>Доходы от сдачи в аренду имущества, составляющего казну сельских поселений (за исключением земельных участков)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</si>
  <si>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</si>
  <si>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</si>
  <si>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</si>
  <si>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</si>
  <si>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</si>
  <si>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</si>
  <si>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единица измерения: тыс.руб.</t>
  </si>
  <si>
    <t>00011610032050000140</t>
  </si>
  <si>
    <t>00011601074010000140</t>
  </si>
  <si>
    <t>00011601333010000140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</si>
  <si>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</si>
  <si>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</si>
  <si>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</si>
  <si>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Бюджетные назначения на  2023 год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</si>
  <si>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</si>
  <si>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</si>
  <si>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</si>
  <si>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00010907033050000110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</si>
  <si>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</si>
  <si>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</si>
  <si>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</si>
  <si>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</si>
  <si>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</si>
  <si>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</si>
  <si>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</si>
  <si>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</si>
  <si>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</si>
  <si>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</si>
  <si>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00011406020000000430</t>
  </si>
  <si>
    <t>00011406025050000430</t>
  </si>
  <si>
    <t>00011406025100000430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</si>
  <si>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</si>
  <si>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</si>
  <si>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</si>
  <si>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Исполнено за 1 полугодие 2023 года </t>
  </si>
  <si>
    <t xml:space="preserve">Исполнено за 1 полугодие 2022 года </t>
  </si>
  <si>
    <t>% исполнения за 1 полугодие 2023 года</t>
  </si>
  <si>
    <t>% роста/снижения доходов в сравнении с 1 полугодием 2022 года</t>
  </si>
  <si>
    <t>00011601084010000140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</si>
  <si>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</si>
  <si>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00010807150010000110</t>
  </si>
  <si>
    <t>00010807000010000110</t>
  </si>
  <si>
    <t>00010102140010000110</t>
  </si>
  <si>
    <t>Государственная пошлина за выдачу разрешения на установку рекламной конструкции</t>
  </si>
  <si>
    <t>Государственная пошлина за государственную регистрацию, а также за совершение прочих юридически значимых действий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</si>
  <si>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</si>
  <si>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00020219999000000150</t>
  </si>
  <si>
    <t>Прочие дотации</t>
  </si>
  <si>
    <t>00020225491000000150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</si>
  <si>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</si>
  <si>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</si>
  <si>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</si>
  <si>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</si>
  <si>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</si>
  <si>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00020225750000000150</t>
  </si>
  <si>
    <t>Субсидии бюджетам на реализацию мероприятий по модернизации школьных систем образования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</si>
  <si>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</si>
  <si>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00020705000000000150</t>
  </si>
  <si>
    <t>00021935135050000150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</si>
  <si>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</si>
  <si>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00021935176050000150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</si>
  <si>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</si>
  <si>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00020227576050000150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</si>
  <si>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</si>
  <si>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00020245454050000150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</si>
  <si>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</si>
  <si>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</si>
  <si>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</si>
  <si>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Аналитические данные об исполнении консолидированного бюджета муниципального района "Сыктывдинский" Республики Коми за 1 полугодие 2023 года по видам доходов в сравнении с 1 полугодием  2022 года</t>
  </si>
  <si>
    <t>Аналитические данные об исполнении консолидированного бюджета МР "Сыктывдинский" за 1 полугодие 2023 года по расходам  в сравнении с 1 полугодие 2022 года</t>
  </si>
  <si>
    <t>КФСР</t>
  </si>
  <si>
    <t>Наименование кода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</si>
  <si>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</si>
  <si>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</si>
  <si>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</si>
  <si>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</si>
  <si>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</si>
  <si>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</si>
  <si>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</si>
  <si>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</si>
  <si>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</si>
  <si>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</si>
  <si>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</si>
  <si>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</si>
  <si>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</si>
  <si>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</si>
  <si>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</si>
  <si>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</si>
  <si>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</si>
  <si>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</si>
  <si>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</si>
  <si>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</si>
  <si>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</si>
  <si>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</si>
  <si>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</si>
  <si>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</si>
  <si>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</si>
  <si>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</si>
  <si>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</si>
  <si>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</si>
  <si>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</si>
  <si>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</si>
  <si>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</si>
  <si>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</si>
  <si>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</si>
  <si>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</si>
  <si>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</si>
  <si>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</si>
  <si>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</si>
  <si>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</si>
  <si>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</si>
  <si>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</si>
  <si>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</si>
  <si>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</si>
  <si>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</si>
  <si>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</si>
  <si>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</si>
  <si>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</si>
  <si>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</si>
  <si>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</si>
  <si>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</si>
  <si>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</si>
  <si>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</si>
  <si>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</si>
  <si>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</si>
  <si>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</si>
  <si>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</si>
  <si>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</si>
  <si>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</si>
  <si>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</si>
  <si>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</si>
  <si>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</si>
  <si>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</si>
  <si>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</si>
  <si>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</si>
  <si>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</si>
  <si>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</si>
  <si>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</si>
  <si>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</si>
  <si>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</si>
  <si>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</si>
  <si>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</si>
  <si>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План на  2023 год</t>
  </si>
  <si>
    <t>% роста/снижения доходов в сравнении          с 1 полугодие 2022 года</t>
  </si>
  <si>
    <t>Источники внутреннего финансирования дефицита бюджета</t>
  </si>
  <si>
    <t>Код</t>
  </si>
  <si>
    <t>Исполнено за 1 полугодие 2022 года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</si>
  <si>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</si>
  <si>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</si>
  <si>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</si>
  <si>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</si>
  <si>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Бюджетные назначения 2023 год</t>
  </si>
  <si>
    <t>Исполнено за 1 полугодие 2023 года</t>
  </si>
  <si>
    <t>% роста/снижения доходов в сравнении с аналогичным периодом 2022 года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</si>
</sst>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#0"/>
    <numFmt numFmtId="167" formatCode="0.0"/>
    <numFmt numFmtId="168" formatCode="#,##0.0\ _₽"/>
    <numFmt numFmtId="169" formatCode="_-* #,##0.0_р_._-;\-* #,##0.0_р_._-;_-* &quot;-&quot;?_р_._-;_-@_-"/>
  </numFmts>
  <fonts count="18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3" fillId="2" borderId="3">
      <alignment horizontal="center" vertical="top" shrinkToFit="1"/>
    </xf>
    <xf numFmtId="0" fontId="3" fillId="2" borderId="4">
      <alignment horizontal="left" vertical="top" wrapText="1"/>
    </xf>
    <xf numFmtId="165" fontId="3" fillId="2" borderId="4">
      <alignment horizontal="right" vertical="top" wrapText="1" shrinkToFit="1"/>
    </xf>
    <xf numFmtId="165" fontId="3" fillId="2" borderId="5">
      <alignment horizontal="right" vertical="top" shrinkToFit="1"/>
    </xf>
    <xf numFmtId="49" fontId="2" fillId="3" borderId="6">
      <alignment horizontal="center" vertical="top" shrinkToFit="1"/>
    </xf>
    <xf numFmtId="0" fontId="2" fillId="3" borderId="7">
      <alignment horizontal="left" vertical="top" wrapText="1"/>
    </xf>
    <xf numFmtId="165" fontId="2" fillId="3" borderId="7">
      <alignment horizontal="right" vertical="top" shrinkToFit="1"/>
    </xf>
    <xf numFmtId="165" fontId="2" fillId="3" borderId="8">
      <alignment horizontal="right" vertical="top" shrinkToFit="1"/>
    </xf>
    <xf numFmtId="49" fontId="2" fillId="4" borderId="9">
      <alignment horizontal="center" vertical="top" shrinkToFit="1"/>
    </xf>
    <xf numFmtId="0" fontId="2" fillId="4" borderId="10">
      <alignment horizontal="left" vertical="top" wrapText="1"/>
    </xf>
    <xf numFmtId="165" fontId="2" fillId="4" borderId="10">
      <alignment horizontal="right" vertical="top" shrinkToFit="1"/>
    </xf>
    <xf numFmtId="165" fontId="2" fillId="4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165" fontId="1" fillId="0" borderId="10">
      <alignment horizontal="right" vertical="top" shrinkToFit="1"/>
    </xf>
    <xf numFmtId="165" fontId="5" fillId="0" borderId="11">
      <alignment horizontal="right" vertical="top" shrinkToFit="1"/>
    </xf>
    <xf numFmtId="0" fontId="3" fillId="5" borderId="12"/>
    <xf numFmtId="0" fontId="3" fillId="5" borderId="13"/>
    <xf numFmtId="165" fontId="3" fillId="5" borderId="13">
      <alignment horizontal="right" shrinkToFit="1"/>
    </xf>
    <xf numFmtId="165" fontId="3" fillId="5" borderId="14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3">
      <alignment horizontal="right" shrinkToFit="1"/>
    </xf>
    <xf numFmtId="4" fontId="3" fillId="5" borderId="14">
      <alignment horizontal="right" shrinkToFit="1"/>
    </xf>
    <xf numFmtId="4" fontId="3" fillId="2" borderId="4">
      <alignment horizontal="right" vertical="top" wrapText="1" shrinkToFit="1"/>
    </xf>
    <xf numFmtId="4" fontId="3" fillId="2" borderId="5">
      <alignment horizontal="right" vertical="top" shrinkToFit="1"/>
    </xf>
    <xf numFmtId="4" fontId="2" fillId="3" borderId="7">
      <alignment horizontal="right" vertical="top" shrinkToFit="1"/>
    </xf>
    <xf numFmtId="4" fontId="2" fillId="3" borderId="8">
      <alignment horizontal="right" vertical="top" shrinkToFit="1"/>
    </xf>
    <xf numFmtId="4" fontId="2" fillId="4" borderId="10">
      <alignment horizontal="right" vertical="top" shrinkToFit="1"/>
    </xf>
    <xf numFmtId="4" fontId="2" fillId="4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166" fontId="1" fillId="0" borderId="10">
      <alignment horizontal="right" vertical="top" shrinkToFit="1"/>
    </xf>
    <xf numFmtId="165" fontId="2" fillId="4" borderId="10">
      <alignment horizontal="right" vertical="top" shrinkToFit="1"/>
    </xf>
    <xf numFmtId="165" fontId="2" fillId="4" borderId="11">
      <alignment horizontal="right" vertical="top" shrinkToFit="1"/>
    </xf>
    <xf numFmtId="165" fontId="1" fillId="0" borderId="10">
      <alignment horizontal="right" vertical="top" shrinkToFit="1"/>
    </xf>
    <xf numFmtId="165" fontId="1" fillId="0" borderId="11">
      <alignment horizontal="right" vertical="top" shrinkToFit="1"/>
    </xf>
    <xf numFmtId="165" fontId="3" fillId="5" borderId="13">
      <alignment horizontal="right" shrinkToFit="1"/>
    </xf>
    <xf numFmtId="165" fontId="3" fillId="5" borderId="14">
      <alignment horizontal="right" shrinkToFit="1"/>
    </xf>
    <xf numFmtId="0" fontId="12" fillId="0" borderId="1"/>
    <xf numFmtId="49" fontId="1" fillId="0" borderId="10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1" fillId="0" borderId="11">
      <alignment horizontal="right" vertical="top" shrinkToFit="1"/>
    </xf>
    <xf numFmtId="164" fontId="6" fillId="0" borderId="0" applyFont="0" applyFill="0" applyBorder="0" applyAlignment="0" applyProtection="0"/>
    <xf numFmtId="164" fontId="15" fillId="4" borderId="10">
      <alignment horizontal="right" vertical="top" shrinkToFi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</cellStyleXfs>
  <cellXfs count="132">
    <xf numFmtId="0" fontId="0" fillId="0" borderId="0" xfId="0"/>
    <xf numFmtId="0" fontId="0" fillId="0" borderId="0" xfId="0" applyProtection="1">
      <protection locked="0"/>
    </xf>
    <xf numFmtId="49" fontId="8" fillId="6" borderId="15" xfId="0" applyNumberFormat="1" applyFont="1" applyFill="1" applyBorder="1" applyAlignment="1" applyProtection="1">
      <alignment horizontal="center" vertical="center" wrapText="1"/>
    </xf>
    <xf numFmtId="49" fontId="9" fillId="6" borderId="15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49" fontId="11" fillId="6" borderId="15" xfId="3" applyNumberFormat="1" applyFont="1" applyFill="1" applyBorder="1" applyProtection="1">
      <alignment horizontal="center" vertical="top" shrinkToFit="1"/>
    </xf>
    <xf numFmtId="0" fontId="11" fillId="6" borderId="15" xfId="4" quotePrefix="1" applyNumberFormat="1" applyFont="1" applyFill="1" applyBorder="1" applyProtection="1">
      <alignment horizontal="left" vertical="top" wrapText="1"/>
    </xf>
    <xf numFmtId="49" fontId="11" fillId="6" borderId="15" xfId="7" applyNumberFormat="1" applyFont="1" applyFill="1" applyBorder="1" applyProtection="1">
      <alignment horizontal="center" vertical="top" shrinkToFit="1"/>
    </xf>
    <xf numFmtId="0" fontId="11" fillId="6" borderId="15" xfId="8" quotePrefix="1" applyNumberFormat="1" applyFont="1" applyFill="1" applyBorder="1" applyProtection="1">
      <alignment horizontal="left" vertical="top" wrapText="1"/>
    </xf>
    <xf numFmtId="49" fontId="11" fillId="6" borderId="15" xfId="11" applyNumberFormat="1" applyFont="1" applyFill="1" applyBorder="1" applyProtection="1">
      <alignment horizontal="center" vertical="top" shrinkToFit="1"/>
    </xf>
    <xf numFmtId="0" fontId="11" fillId="6" borderId="15" xfId="12" quotePrefix="1" applyNumberFormat="1" applyFont="1" applyFill="1" applyBorder="1" applyProtection="1">
      <alignment horizontal="left" vertical="top" wrapText="1"/>
    </xf>
    <xf numFmtId="49" fontId="10" fillId="6" borderId="15" xfId="15" applyNumberFormat="1" applyFont="1" applyFill="1" applyBorder="1" applyProtection="1">
      <alignment horizontal="center" vertical="top" shrinkToFit="1"/>
    </xf>
    <xf numFmtId="0" fontId="10" fillId="6" borderId="15" xfId="16" quotePrefix="1" applyNumberFormat="1" applyFont="1" applyFill="1" applyBorder="1" applyProtection="1">
      <alignment horizontal="left" vertical="top" wrapText="1"/>
    </xf>
    <xf numFmtId="0" fontId="11" fillId="6" borderId="15" xfId="19" applyNumberFormat="1" applyFont="1" applyFill="1" applyBorder="1" applyProtection="1"/>
    <xf numFmtId="0" fontId="11" fillId="6" borderId="15" xfId="20" applyNumberFormat="1" applyFont="1" applyFill="1" applyBorder="1" applyProtection="1"/>
    <xf numFmtId="49" fontId="9" fillId="6" borderId="15" xfId="0" applyNumberFormat="1" applyFont="1" applyFill="1" applyBorder="1" applyAlignment="1">
      <alignment horizontal="center" vertical="center" wrapText="1"/>
    </xf>
    <xf numFmtId="49" fontId="9" fillId="6" borderId="15" xfId="0" applyNumberFormat="1" applyFont="1" applyFill="1" applyBorder="1" applyAlignment="1">
      <alignment horizontal="left" vertical="center" wrapText="1"/>
    </xf>
    <xf numFmtId="165" fontId="9" fillId="6" borderId="1" xfId="0" applyNumberFormat="1" applyFont="1" applyFill="1" applyBorder="1" applyAlignment="1">
      <alignment horizontal="center" vertical="center" wrapText="1"/>
    </xf>
    <xf numFmtId="165" fontId="10" fillId="6" borderId="1" xfId="36" applyNumberFormat="1" applyFont="1" applyFill="1" applyBorder="1" applyAlignment="1">
      <alignment horizontal="center" vertical="top" shrinkToFit="1"/>
    </xf>
    <xf numFmtId="165" fontId="10" fillId="6" borderId="1" xfId="37" applyNumberFormat="1" applyFont="1" applyFill="1" applyBorder="1" applyAlignment="1">
      <alignment horizontal="center" vertical="top" shrinkToFit="1"/>
    </xf>
    <xf numFmtId="165" fontId="10" fillId="6" borderId="1" xfId="17" applyFont="1" applyFill="1" applyBorder="1" applyAlignment="1">
      <alignment horizontal="center" vertical="center" shrinkToFit="1"/>
    </xf>
    <xf numFmtId="165" fontId="10" fillId="6" borderId="1" xfId="18" applyFont="1" applyFill="1" applyBorder="1" applyAlignment="1">
      <alignment horizontal="center" vertical="center" shrinkToFit="1"/>
    </xf>
    <xf numFmtId="4" fontId="1" fillId="0" borderId="1" xfId="52" applyBorder="1">
      <alignment horizontal="right" vertical="top" shrinkToFit="1"/>
    </xf>
    <xf numFmtId="4" fontId="1" fillId="0" borderId="1" xfId="53" applyBorder="1">
      <alignment horizontal="right" vertical="top" shrinkToFit="1"/>
    </xf>
    <xf numFmtId="49" fontId="10" fillId="6" borderId="15" xfId="50" applyFont="1" applyFill="1" applyBorder="1">
      <alignment horizontal="center" vertical="top" shrinkToFit="1"/>
    </xf>
    <xf numFmtId="0" fontId="10" fillId="6" borderId="15" xfId="51" quotePrefix="1" applyFont="1" applyFill="1" applyBorder="1">
      <alignment horizontal="left" vertical="top" wrapText="1"/>
    </xf>
    <xf numFmtId="167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9" fontId="10" fillId="6" borderId="15" xfId="15" applyFont="1" applyFill="1" applyBorder="1">
      <alignment horizontal="center" vertical="top" shrinkToFit="1"/>
    </xf>
    <xf numFmtId="0" fontId="10" fillId="6" borderId="15" xfId="16" quotePrefix="1" applyFont="1" applyFill="1" applyBorder="1">
      <alignment horizontal="left" vertical="top" wrapText="1"/>
    </xf>
    <xf numFmtId="0" fontId="9" fillId="6" borderId="15" xfId="51" applyFont="1" applyFill="1" applyBorder="1">
      <alignment horizontal="left" vertical="top" wrapText="1"/>
    </xf>
    <xf numFmtId="49" fontId="8" fillId="6" borderId="15" xfId="0" applyNumberFormat="1" applyFont="1" applyFill="1" applyBorder="1" applyAlignment="1">
      <alignment horizontal="center" vertical="center" wrapText="1"/>
    </xf>
    <xf numFmtId="0" fontId="8" fillId="6" borderId="15" xfId="51" applyFont="1" applyFill="1" applyBorder="1">
      <alignment horizontal="left" vertical="top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wrapText="1"/>
    </xf>
    <xf numFmtId="49" fontId="10" fillId="6" borderId="17" xfId="50" applyFont="1" applyFill="1" applyBorder="1">
      <alignment horizontal="center" vertical="top" shrinkToFit="1"/>
    </xf>
    <xf numFmtId="49" fontId="10" fillId="6" borderId="18" xfId="50" applyFont="1" applyFill="1" applyBorder="1">
      <alignment horizontal="center" vertical="top" shrinkToFit="1"/>
    </xf>
    <xf numFmtId="0" fontId="10" fillId="6" borderId="15" xfId="39" applyFont="1" applyFill="1" applyBorder="1">
      <alignment horizontal="left" vertical="top" wrapText="1"/>
    </xf>
    <xf numFmtId="0" fontId="10" fillId="6" borderId="15" xfId="51" applyFont="1" applyFill="1" applyBorder="1">
      <alignment horizontal="left" vertical="top" wrapText="1"/>
    </xf>
    <xf numFmtId="0" fontId="10" fillId="6" borderId="10" xfId="39" applyFont="1" applyFill="1">
      <alignment horizontal="left" vertical="top" wrapText="1"/>
    </xf>
    <xf numFmtId="0" fontId="10" fillId="6" borderId="10" xfId="16" applyFont="1" applyFill="1">
      <alignment horizontal="left" vertical="top" wrapText="1"/>
    </xf>
    <xf numFmtId="0" fontId="11" fillId="6" borderId="15" xfId="15" applyNumberFormat="1" applyFont="1" applyFill="1" applyBorder="1" applyAlignment="1">
      <alignment horizontal="left" vertical="top" wrapText="1"/>
    </xf>
    <xf numFmtId="0" fontId="10" fillId="6" borderId="10" xfId="51" applyFont="1" applyFill="1">
      <alignment horizontal="left" vertical="top" wrapText="1"/>
    </xf>
    <xf numFmtId="165" fontId="11" fillId="6" borderId="15" xfId="10" applyNumberFormat="1" applyFont="1" applyFill="1" applyBorder="1" applyAlignment="1" applyProtection="1">
      <alignment horizontal="center" vertical="center" shrinkToFit="1"/>
    </xf>
    <xf numFmtId="165" fontId="11" fillId="6" borderId="15" xfId="14" applyNumberFormat="1" applyFont="1" applyFill="1" applyBorder="1" applyAlignment="1" applyProtection="1">
      <alignment horizontal="center" vertical="center" shrinkToFit="1"/>
    </xf>
    <xf numFmtId="165" fontId="10" fillId="6" borderId="15" xfId="18" applyNumberFormat="1" applyFont="1" applyFill="1" applyBorder="1" applyAlignment="1" applyProtection="1">
      <alignment horizontal="center" vertical="center" shrinkToFit="1"/>
    </xf>
    <xf numFmtId="165" fontId="11" fillId="6" borderId="15" xfId="9" applyNumberFormat="1" applyFont="1" applyFill="1" applyBorder="1" applyAlignment="1" applyProtection="1">
      <alignment horizontal="center" vertical="center" shrinkToFit="1"/>
    </xf>
    <xf numFmtId="165" fontId="11" fillId="6" borderId="15" xfId="13" applyNumberFormat="1" applyFont="1" applyFill="1" applyBorder="1" applyAlignment="1" applyProtection="1">
      <alignment horizontal="center" vertical="center" shrinkToFit="1"/>
    </xf>
    <xf numFmtId="165" fontId="10" fillId="6" borderId="15" xfId="35" applyNumberFormat="1" applyFont="1" applyFill="1" applyBorder="1" applyAlignment="1">
      <alignment horizontal="center" vertical="center" shrinkToFit="1"/>
    </xf>
    <xf numFmtId="165" fontId="10" fillId="6" borderId="16" xfId="18" applyNumberFormat="1" applyFont="1" applyFill="1" applyBorder="1" applyAlignment="1" applyProtection="1">
      <alignment horizontal="center" vertical="center" shrinkToFit="1"/>
    </xf>
    <xf numFmtId="165" fontId="11" fillId="6" borderId="15" xfId="18" applyNumberFormat="1" applyFont="1" applyFill="1" applyBorder="1" applyAlignment="1" applyProtection="1">
      <alignment horizontal="center" vertical="center" shrinkToFit="1"/>
    </xf>
    <xf numFmtId="0" fontId="10" fillId="6" borderId="15" xfId="16" quotePrefix="1" applyNumberFormat="1" applyFont="1" applyFill="1" applyBorder="1" applyAlignment="1" applyProtection="1">
      <alignment horizontal="center" vertical="center" wrapText="1"/>
    </xf>
    <xf numFmtId="165" fontId="8" fillId="6" borderId="15" xfId="10" applyNumberFormat="1" applyFont="1" applyFill="1" applyBorder="1" applyAlignment="1" applyProtection="1">
      <alignment horizontal="center" vertical="center" shrinkToFit="1"/>
    </xf>
    <xf numFmtId="165" fontId="8" fillId="6" borderId="15" xfId="9" applyNumberFormat="1" applyFont="1" applyFill="1" applyBorder="1" applyAlignment="1" applyProtection="1">
      <alignment horizontal="center" vertical="center" shrinkToFit="1"/>
    </xf>
    <xf numFmtId="0" fontId="13" fillId="0" borderId="1" xfId="1" applyFont="1" applyAlignment="1">
      <alignment horizontal="right" vertical="top" wrapText="1"/>
    </xf>
    <xf numFmtId="0" fontId="13" fillId="0" borderId="19" xfId="1" applyNumberFormat="1" applyFont="1" applyBorder="1" applyAlignment="1" applyProtection="1">
      <alignment horizontal="center" vertical="top" wrapText="1"/>
    </xf>
    <xf numFmtId="165" fontId="11" fillId="6" borderId="15" xfId="6" applyNumberFormat="1" applyFont="1" applyFill="1" applyBorder="1" applyAlignment="1" applyProtection="1">
      <alignment horizontal="center" vertical="center" shrinkToFit="1"/>
    </xf>
    <xf numFmtId="164" fontId="14" fillId="0" borderId="1" xfId="54" applyFont="1" applyBorder="1" applyAlignment="1">
      <alignment horizontal="right" vertical="top" wrapText="1"/>
    </xf>
    <xf numFmtId="49" fontId="11" fillId="6" borderId="15" xfId="15" applyNumberFormat="1" applyFont="1" applyFill="1" applyBorder="1" applyProtection="1">
      <alignment horizontal="center" vertical="top" shrinkToFit="1"/>
    </xf>
    <xf numFmtId="0" fontId="14" fillId="0" borderId="19" xfId="1" applyNumberFormat="1" applyFont="1" applyBorder="1" applyAlignment="1" applyProtection="1">
      <alignment horizontal="center" vertical="top" wrapText="1"/>
    </xf>
    <xf numFmtId="0" fontId="10" fillId="0" borderId="10" xfId="39" applyFont="1">
      <alignment horizontal="left" vertical="top" wrapText="1"/>
    </xf>
    <xf numFmtId="0" fontId="10" fillId="0" borderId="15" xfId="15" applyNumberFormat="1" applyFont="1" applyBorder="1" applyAlignment="1">
      <alignment horizontal="left" vertical="top" wrapText="1"/>
    </xf>
    <xf numFmtId="0" fontId="10" fillId="0" borderId="15" xfId="39" applyFont="1" applyBorder="1">
      <alignment horizontal="left" vertical="top" wrapText="1"/>
    </xf>
    <xf numFmtId="165" fontId="10" fillId="6" borderId="15" xfId="17" applyNumberFormat="1" applyFont="1" applyFill="1" applyBorder="1" applyAlignment="1" applyProtection="1">
      <alignment horizontal="center" vertical="center" shrinkToFit="1"/>
    </xf>
    <xf numFmtId="0" fontId="14" fillId="0" borderId="1" xfId="1" applyFont="1" applyAlignment="1">
      <alignment horizontal="right" vertical="top" wrapText="1"/>
    </xf>
    <xf numFmtId="165" fontId="10" fillId="6" borderId="16" xfId="17" applyNumberFormat="1" applyFont="1" applyFill="1" applyBorder="1" applyAlignment="1" applyProtection="1">
      <alignment horizontal="center" vertical="center" shrinkToFit="1"/>
    </xf>
    <xf numFmtId="0" fontId="9" fillId="6" borderId="15" xfId="39" applyFont="1" applyFill="1" applyBorder="1">
      <alignment horizontal="left" vertical="top" wrapText="1"/>
    </xf>
    <xf numFmtId="165" fontId="9" fillId="6" borderId="15" xfId="17" applyNumberFormat="1" applyFont="1" applyFill="1" applyBorder="1" applyAlignment="1" applyProtection="1">
      <alignment horizontal="center" vertical="center" shrinkToFit="1"/>
    </xf>
    <xf numFmtId="167" fontId="8" fillId="6" borderId="15" xfId="0" applyNumberFormat="1" applyFont="1" applyFill="1" applyBorder="1" applyAlignment="1" applyProtection="1">
      <alignment horizontal="center" vertical="center"/>
      <protection locked="0"/>
    </xf>
    <xf numFmtId="167" fontId="8" fillId="6" borderId="15" xfId="0" applyNumberFormat="1" applyFont="1" applyFill="1" applyBorder="1" applyAlignment="1">
      <alignment horizontal="center" vertical="center" wrapText="1"/>
    </xf>
    <xf numFmtId="167" fontId="9" fillId="6" borderId="15" xfId="0" applyNumberFormat="1" applyFont="1" applyFill="1" applyBorder="1" applyAlignment="1" applyProtection="1">
      <alignment horizontal="center" vertical="center"/>
      <protection locked="0"/>
    </xf>
    <xf numFmtId="167" fontId="9" fillId="6" borderId="15" xfId="0" applyNumberFormat="1" applyFont="1" applyFill="1" applyBorder="1" applyAlignment="1">
      <alignment horizontal="center" vertical="center" wrapText="1"/>
    </xf>
    <xf numFmtId="167" fontId="9" fillId="6" borderId="16" xfId="0" applyNumberFormat="1" applyFont="1" applyFill="1" applyBorder="1" applyAlignment="1" applyProtection="1">
      <alignment horizontal="center" vertical="center"/>
      <protection locked="0"/>
    </xf>
    <xf numFmtId="167" fontId="9" fillId="6" borderId="16" xfId="0" applyNumberFormat="1" applyFont="1" applyFill="1" applyBorder="1" applyAlignment="1">
      <alignment horizontal="center" vertical="center" wrapText="1"/>
    </xf>
    <xf numFmtId="165" fontId="10" fillId="6" borderId="15" xfId="14" applyNumberFormat="1" applyFont="1" applyFill="1" applyBorder="1" applyAlignment="1" applyProtection="1">
      <alignment horizontal="center" vertical="center" shrinkToFit="1"/>
    </xf>
    <xf numFmtId="165" fontId="11" fillId="6" borderId="15" xfId="5" applyNumberFormat="1" applyFont="1" applyFill="1" applyBorder="1" applyAlignment="1" applyProtection="1">
      <alignment horizontal="center" vertical="center" wrapText="1" shrinkToFit="1"/>
    </xf>
    <xf numFmtId="165" fontId="10" fillId="6" borderId="15" xfId="42" applyNumberFormat="1" applyFont="1" applyFill="1" applyBorder="1" applyAlignment="1" applyProtection="1">
      <alignment horizontal="center" vertical="center" shrinkToFit="1"/>
    </xf>
    <xf numFmtId="165" fontId="11" fillId="6" borderId="15" xfId="21" applyNumberFormat="1" applyFont="1" applyFill="1" applyBorder="1" applyAlignment="1" applyProtection="1">
      <alignment horizontal="center" vertical="center" shrinkToFit="1"/>
    </xf>
    <xf numFmtId="0" fontId="10" fillId="6" borderId="15" xfId="16" applyNumberFormat="1" applyFont="1" applyFill="1" applyBorder="1" applyProtection="1">
      <alignment horizontal="left" vertical="top" wrapText="1"/>
    </xf>
    <xf numFmtId="0" fontId="11" fillId="6" borderId="15" xfId="12" applyNumberFormat="1" applyFont="1" applyFill="1" applyBorder="1" applyProtection="1">
      <alignment horizontal="left" vertical="top" wrapText="1"/>
    </xf>
    <xf numFmtId="0" fontId="11" fillId="6" borderId="15" xfId="8" applyNumberFormat="1" applyFont="1" applyFill="1" applyBorder="1" applyProtection="1">
      <alignment horizontal="left" vertical="top" wrapText="1"/>
    </xf>
    <xf numFmtId="165" fontId="11" fillId="6" borderId="15" xfId="55" applyNumberFormat="1" applyFont="1" applyFill="1" applyBorder="1" applyAlignment="1" applyProtection="1">
      <alignment horizontal="center" vertical="center" shrinkToFit="1"/>
    </xf>
    <xf numFmtId="49" fontId="10" fillId="0" borderId="15" xfId="38" applyNumberFormat="1" applyFont="1" applyBorder="1" applyProtection="1">
      <alignment horizontal="center" vertical="top" shrinkToFit="1"/>
    </xf>
    <xf numFmtId="0" fontId="10" fillId="0" borderId="15" xfId="39" applyNumberFormat="1" applyFont="1" applyBorder="1" applyProtection="1">
      <alignment horizontal="left" vertical="top" wrapText="1"/>
    </xf>
    <xf numFmtId="49" fontId="10" fillId="0" borderId="15" xfId="15" applyNumberFormat="1" applyFont="1" applyBorder="1" applyProtection="1">
      <alignment horizontal="center" vertical="top" shrinkToFit="1"/>
    </xf>
    <xf numFmtId="0" fontId="10" fillId="0" borderId="15" xfId="16" applyNumberFormat="1" applyFont="1" applyBorder="1" applyProtection="1">
      <alignment horizontal="left" vertical="top" wrapText="1"/>
    </xf>
    <xf numFmtId="49" fontId="11" fillId="6" borderId="20" xfId="7" applyNumberFormat="1" applyFont="1" applyFill="1" applyBorder="1" applyProtection="1">
      <alignment horizontal="center" vertical="top" shrinkToFit="1"/>
    </xf>
    <xf numFmtId="0" fontId="11" fillId="6" borderId="20" xfId="8" applyNumberFormat="1" applyFont="1" applyFill="1" applyBorder="1" applyProtection="1">
      <alignment horizontal="left" vertical="top" wrapText="1"/>
    </xf>
    <xf numFmtId="165" fontId="11" fillId="6" borderId="15" xfId="42" applyNumberFormat="1" applyFont="1" applyFill="1" applyBorder="1" applyAlignment="1" applyProtection="1">
      <alignment horizontal="center" vertical="center" shrinkToFit="1"/>
    </xf>
    <xf numFmtId="165" fontId="8" fillId="0" borderId="15" xfId="0" applyNumberFormat="1" applyFont="1" applyBorder="1" applyAlignment="1" applyProtection="1">
      <alignment horizontal="center" vertical="center"/>
      <protection locked="0"/>
    </xf>
    <xf numFmtId="165" fontId="10" fillId="0" borderId="15" xfId="42" applyNumberFormat="1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/>
      <protection locked="0"/>
    </xf>
    <xf numFmtId="168" fontId="9" fillId="0" borderId="15" xfId="0" applyNumberFormat="1" applyFont="1" applyBorder="1" applyAlignment="1" applyProtection="1">
      <alignment horizontal="center" vertical="center"/>
      <protection locked="0"/>
    </xf>
    <xf numFmtId="168" fontId="8" fillId="0" borderId="15" xfId="0" applyNumberFormat="1" applyFont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>
      <alignment horizontal="center" vertical="center"/>
    </xf>
    <xf numFmtId="0" fontId="11" fillId="6" borderId="15" xfId="4" applyNumberFormat="1" applyFont="1" applyFill="1" applyBorder="1" applyProtection="1">
      <alignment horizontal="left" vertical="top" wrapText="1"/>
    </xf>
    <xf numFmtId="49" fontId="10" fillId="6" borderId="15" xfId="7" applyNumberFormat="1" applyFont="1" applyFill="1" applyBorder="1" applyProtection="1">
      <alignment horizontal="center" vertical="top" shrinkToFit="1"/>
    </xf>
    <xf numFmtId="0" fontId="10" fillId="6" borderId="15" xfId="8" applyNumberFormat="1" applyFont="1" applyFill="1" applyBorder="1" applyProtection="1">
      <alignment horizontal="left" vertical="top" wrapText="1"/>
    </xf>
    <xf numFmtId="165" fontId="11" fillId="6" borderId="15" xfId="43" applyNumberFormat="1" applyFont="1" applyFill="1" applyBorder="1" applyAlignment="1" applyProtection="1">
      <alignment horizontal="center" vertical="center" shrinkToFit="1"/>
    </xf>
    <xf numFmtId="165" fontId="10" fillId="6" borderId="15" xfId="46" applyNumberFormat="1" applyFont="1" applyFill="1" applyBorder="1" applyAlignment="1" applyProtection="1">
      <alignment horizontal="center" vertical="center" shrinkToFit="1"/>
    </xf>
    <xf numFmtId="165" fontId="11" fillId="6" borderId="15" xfId="44" applyNumberFormat="1" applyFont="1" applyFill="1" applyBorder="1" applyAlignment="1" applyProtection="1">
      <alignment horizontal="center" vertical="center" shrinkToFit="1"/>
    </xf>
    <xf numFmtId="165" fontId="11" fillId="6" borderId="15" xfId="48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wrapText="1"/>
    </xf>
    <xf numFmtId="0" fontId="13" fillId="0" borderId="1" xfId="1" applyNumberFormat="1" applyFont="1" applyBorder="1" applyAlignment="1" applyProtection="1">
      <alignment horizontal="center" vertical="top" wrapText="1"/>
    </xf>
    <xf numFmtId="165" fontId="11" fillId="6" borderId="15" xfId="56" applyNumberFormat="1" applyFont="1" applyFill="1" applyBorder="1" applyAlignment="1" applyProtection="1">
      <alignment horizontal="center" vertical="center" shrinkToFit="1"/>
    </xf>
    <xf numFmtId="167" fontId="9" fillId="6" borderId="15" xfId="0" applyNumberFormat="1" applyFont="1" applyFill="1" applyBorder="1" applyAlignment="1">
      <alignment horizontal="center" vertical="center"/>
    </xf>
    <xf numFmtId="165" fontId="10" fillId="6" borderId="15" xfId="58" applyNumberFormat="1" applyFont="1" applyFill="1" applyBorder="1" applyAlignment="1" applyProtection="1">
      <alignment horizontal="center" vertical="center" shrinkToFit="1"/>
    </xf>
    <xf numFmtId="165" fontId="10" fillId="6" borderId="15" xfId="59" applyNumberFormat="1" applyFont="1" applyFill="1" applyBorder="1" applyAlignment="1" applyProtection="1">
      <alignment horizontal="center" vertical="center" shrinkToFit="1"/>
    </xf>
    <xf numFmtId="165" fontId="11" fillId="6" borderId="15" xfId="57" applyNumberFormat="1" applyFont="1" applyFill="1" applyBorder="1" applyAlignment="1" applyProtection="1">
      <alignment horizontal="center" vertical="center" shrinkToFit="1"/>
    </xf>
    <xf numFmtId="167" fontId="8" fillId="6" borderId="15" xfId="0" applyNumberFormat="1" applyFont="1" applyFill="1" applyBorder="1" applyAlignment="1">
      <alignment horizontal="center" vertical="center"/>
    </xf>
    <xf numFmtId="0" fontId="16" fillId="0" borderId="18" xfId="0" applyNumberFormat="1" applyFont="1" applyBorder="1" applyAlignment="1">
      <alignment horizontal="center"/>
    </xf>
    <xf numFmtId="0" fontId="16" fillId="0" borderId="21" xfId="0" applyNumberFormat="1" applyFont="1" applyBorder="1" applyAlignment="1">
      <alignment horizontal="center"/>
    </xf>
    <xf numFmtId="0" fontId="16" fillId="0" borderId="22" xfId="0" applyNumberFormat="1" applyFont="1" applyBorder="1" applyAlignment="1">
      <alignment horizontal="center"/>
    </xf>
    <xf numFmtId="0" fontId="0" fillId="0" borderId="1" xfId="0" applyBorder="1"/>
    <xf numFmtId="0" fontId="8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7" fillId="6" borderId="15" xfId="0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/>
    </xf>
    <xf numFmtId="0" fontId="8" fillId="0" borderId="21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left" wrapText="1"/>
    </xf>
    <xf numFmtId="169" fontId="9" fillId="0" borderId="15" xfId="0" applyNumberFormat="1" applyFont="1" applyBorder="1" applyAlignment="1">
      <alignment horizontal="center" vertical="center" wrapText="1"/>
    </xf>
    <xf numFmtId="167" fontId="9" fillId="0" borderId="15" xfId="0" applyNumberFormat="1" applyFont="1" applyBorder="1" applyAlignment="1">
      <alignment horizontal="center" vertical="center"/>
    </xf>
    <xf numFmtId="167" fontId="17" fillId="0" borderId="15" xfId="0" applyNumberFormat="1" applyFont="1" applyBorder="1" applyAlignment="1" applyProtection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wrapText="1"/>
    </xf>
    <xf numFmtId="0" fontId="8" fillId="0" borderId="15" xfId="0" applyNumberFormat="1" applyFont="1" applyBorder="1" applyAlignment="1">
      <alignment horizontal="center"/>
    </xf>
    <xf numFmtId="169" fontId="8" fillId="6" borderId="15" xfId="0" applyNumberFormat="1" applyFont="1" applyFill="1" applyBorder="1" applyAlignment="1">
      <alignment horizontal="center" vertical="center"/>
    </xf>
    <xf numFmtId="167" fontId="8" fillId="0" borderId="15" xfId="0" applyNumberFormat="1" applyFont="1" applyBorder="1" applyAlignment="1">
      <alignment horizontal="center" vertical="center"/>
    </xf>
    <xf numFmtId="167" fontId="7" fillId="0" borderId="15" xfId="0" applyNumberFormat="1" applyFont="1" applyBorder="1" applyAlignment="1" applyProtection="1">
      <alignment horizontal="center" vertical="center"/>
    </xf>
  </cellXfs>
  <cellStyles count="60">
    <cellStyle name="br" xfId="25"/>
    <cellStyle name="col" xfId="24"/>
    <cellStyle name="ex58" xfId="28"/>
    <cellStyle name="ex59" xfId="29"/>
    <cellStyle name="ex60" xfId="3"/>
    <cellStyle name="ex61" xfId="4"/>
    <cellStyle name="ex62" xfId="30"/>
    <cellStyle name="ex63" xfId="31"/>
    <cellStyle name="ex64" xfId="7"/>
    <cellStyle name="ex65" xfId="8"/>
    <cellStyle name="ex66" xfId="32"/>
    <cellStyle name="ex67" xfId="33"/>
    <cellStyle name="ex68" xfId="11"/>
    <cellStyle name="ex69" xfId="12"/>
    <cellStyle name="ex70" xfId="34"/>
    <cellStyle name="ex71" xfId="35"/>
    <cellStyle name="ex72" xfId="15"/>
    <cellStyle name="ex73" xfId="16"/>
    <cellStyle name="ex74" xfId="36"/>
    <cellStyle name="ex75" xfId="37"/>
    <cellStyle name="ex76" xfId="38"/>
    <cellStyle name="ex77" xfId="39"/>
    <cellStyle name="ex78" xfId="40"/>
    <cellStyle name="ex79" xfId="41"/>
    <cellStyle name="ex81" xfId="50"/>
    <cellStyle name="ex82" xfId="51"/>
    <cellStyle name="ex83" xfId="52"/>
    <cellStyle name="ex84" xfId="53"/>
    <cellStyle name="st57" xfId="1"/>
    <cellStyle name="st68" xfId="47"/>
    <cellStyle name="st69" xfId="48"/>
    <cellStyle name="st70" xfId="43"/>
    <cellStyle name="st71" xfId="44"/>
    <cellStyle name="st72" xfId="45"/>
    <cellStyle name="st73" xfId="46"/>
    <cellStyle name="st74" xfId="56"/>
    <cellStyle name="st75" xfId="57"/>
    <cellStyle name="st76" xfId="58"/>
    <cellStyle name="st77" xfId="59"/>
    <cellStyle name="st80" xfId="21"/>
    <cellStyle name="st81" xfId="22"/>
    <cellStyle name="st82" xfId="5"/>
    <cellStyle name="st83" xfId="6"/>
    <cellStyle name="st84" xfId="9"/>
    <cellStyle name="st85" xfId="10"/>
    <cellStyle name="st86" xfId="13"/>
    <cellStyle name="st87" xfId="14"/>
    <cellStyle name="st88" xfId="17"/>
    <cellStyle name="st89" xfId="18"/>
    <cellStyle name="st90" xfId="55"/>
    <cellStyle name="st92" xfId="42"/>
    <cellStyle name="style0" xfId="26"/>
    <cellStyle name="td" xfId="27"/>
    <cellStyle name="tr" xfId="23"/>
    <cellStyle name="xl_bot_header" xfId="2"/>
    <cellStyle name="xl_total_center" xfId="20"/>
    <cellStyle name="xl_total_left" xfId="19"/>
    <cellStyle name="Обычный" xfId="0" builtinId="0"/>
    <cellStyle name="Обычный 2" xfId="49"/>
    <cellStyle name="Финансовый" xfId="54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showGridLines="0" workbookViewId="0">
      <pane ySplit="5" topLeftCell="A160" activePane="bottomLeft" state="frozen"/>
      <selection pane="bottomLeft" activeCell="D117" sqref="D117:E117"/>
    </sheetView>
  </sheetViews>
  <sheetFormatPr defaultColWidth="9.140625" defaultRowHeight="15"/>
  <cols>
    <col min="1" max="1" width="19.140625" style="1" customWidth="1"/>
    <col min="2" max="2" width="40.5703125" style="1" customWidth="1"/>
    <col min="3" max="3" width="10.28515625" style="1" customWidth="1"/>
    <col min="4" max="4" width="11.42578125" style="1" customWidth="1"/>
    <col min="5" max="5" width="10.28515625" style="1" customWidth="1"/>
    <col min="6" max="6" width="10.42578125" style="1" customWidth="1"/>
    <col min="7" max="7" width="9.7109375" style="1" customWidth="1"/>
    <col min="8" max="16384" width="9.140625" style="1"/>
  </cols>
  <sheetData>
    <row r="1" spans="1:9" ht="15.2" customHeight="1">
      <c r="A1" s="102" t="s">
        <v>324</v>
      </c>
      <c r="B1" s="102"/>
      <c r="C1" s="102"/>
      <c r="D1" s="102"/>
      <c r="E1" s="102"/>
      <c r="F1" s="102"/>
      <c r="G1" s="102"/>
    </row>
    <row r="2" spans="1:9" ht="15.2" customHeight="1">
      <c r="A2" s="102"/>
      <c r="B2" s="102"/>
      <c r="C2" s="102"/>
      <c r="D2" s="102"/>
      <c r="E2" s="102"/>
      <c r="F2" s="102"/>
      <c r="G2" s="102"/>
    </row>
    <row r="3" spans="1:9" ht="15.2" customHeight="1">
      <c r="B3" s="54"/>
      <c r="C3" s="54"/>
      <c r="D3" s="54"/>
      <c r="E3" s="103" t="s">
        <v>262</v>
      </c>
      <c r="F3" s="103"/>
      <c r="G3" s="103"/>
    </row>
    <row r="4" spans="1:9" ht="15.2" customHeight="1">
      <c r="B4" s="64"/>
      <c r="C4" s="57"/>
      <c r="D4" s="54"/>
      <c r="E4" s="59"/>
      <c r="F4" s="55"/>
      <c r="G4" s="55"/>
      <c r="I4" s="27"/>
    </row>
    <row r="5" spans="1:9" ht="85.5">
      <c r="A5" s="2" t="s">
        <v>175</v>
      </c>
      <c r="B5" s="2" t="s">
        <v>176</v>
      </c>
      <c r="C5" s="2" t="s">
        <v>291</v>
      </c>
      <c r="D5" s="2" t="s">
        <v>269</v>
      </c>
      <c r="E5" s="2" t="s">
        <v>290</v>
      </c>
      <c r="F5" s="33" t="s">
        <v>292</v>
      </c>
      <c r="G5" s="34" t="s">
        <v>293</v>
      </c>
    </row>
    <row r="6" spans="1:9">
      <c r="A6" s="5" t="s">
        <v>0</v>
      </c>
      <c r="B6" s="6" t="s">
        <v>1</v>
      </c>
      <c r="C6" s="56">
        <f>C7+C16+C22+C32+C38+C47+C59+C65+C71+C82+C110+C45</f>
        <v>232622.5</v>
      </c>
      <c r="D6" s="56">
        <f>D7+D16+D22+D32+D38+D47+D59+D65+D71+D82+D110+D45</f>
        <v>497924.60000000003</v>
      </c>
      <c r="E6" s="56">
        <f>E7+E16+E22+E32+E38+E47+E59+E65+E71+E82+E110+E45</f>
        <v>261566.8</v>
      </c>
      <c r="F6" s="68">
        <f>E6/D6*100</f>
        <v>52.531407365693518</v>
      </c>
      <c r="G6" s="69">
        <f>E6*100/C6-100</f>
        <v>12.442605508925411</v>
      </c>
      <c r="H6" s="27"/>
      <c r="I6" s="27"/>
    </row>
    <row r="7" spans="1:9">
      <c r="A7" s="7" t="s">
        <v>2</v>
      </c>
      <c r="B7" s="8" t="s">
        <v>3</v>
      </c>
      <c r="C7" s="43">
        <f>C8</f>
        <v>138029.4</v>
      </c>
      <c r="D7" s="46">
        <f>D8</f>
        <v>374419.3</v>
      </c>
      <c r="E7" s="43">
        <f>E8</f>
        <v>180140.5</v>
      </c>
      <c r="F7" s="68">
        <f t="shared" ref="F7:F81" si="0">E7/D7*100</f>
        <v>48.111969655410391</v>
      </c>
      <c r="G7" s="69">
        <f t="shared" ref="G7:G79" si="1">E7*100/C7-100</f>
        <v>30.508790156300051</v>
      </c>
    </row>
    <row r="8" spans="1:9">
      <c r="A8" s="9" t="s">
        <v>4</v>
      </c>
      <c r="B8" s="10" t="s">
        <v>5</v>
      </c>
      <c r="C8" s="44">
        <f>C9+C10+C11+C12+C13+C14</f>
        <v>138029.4</v>
      </c>
      <c r="D8" s="44">
        <f t="shared" ref="D8" si="2">D9+D10+D11+D12+D13+D14</f>
        <v>374419.3</v>
      </c>
      <c r="E8" s="44">
        <f>E9+E10+E11+E12+E13+E14+E15</f>
        <v>180140.5</v>
      </c>
      <c r="F8" s="68">
        <f t="shared" si="0"/>
        <v>48.111969655410391</v>
      </c>
      <c r="G8" s="69">
        <f t="shared" si="1"/>
        <v>30.508790156300051</v>
      </c>
    </row>
    <row r="9" spans="1:9" ht="67.5">
      <c r="A9" s="11" t="s">
        <v>6</v>
      </c>
      <c r="B9" s="12" t="s">
        <v>7</v>
      </c>
      <c r="C9" s="45">
        <v>133836.6</v>
      </c>
      <c r="D9" s="63">
        <v>361261.3</v>
      </c>
      <c r="E9" s="45">
        <v>164427.79999999999</v>
      </c>
      <c r="F9" s="70">
        <v>23.9</v>
      </c>
      <c r="G9" s="71">
        <f t="shared" si="1"/>
        <v>22.857125778748099</v>
      </c>
    </row>
    <row r="10" spans="1:9" ht="101.25">
      <c r="A10" s="11" t="s">
        <v>8</v>
      </c>
      <c r="B10" s="12" t="s">
        <v>9</v>
      </c>
      <c r="C10" s="45">
        <v>918</v>
      </c>
      <c r="D10" s="63">
        <v>2318</v>
      </c>
      <c r="E10" s="45">
        <v>269.2</v>
      </c>
      <c r="F10" s="70">
        <v>10.1</v>
      </c>
      <c r="G10" s="71">
        <f t="shared" si="1"/>
        <v>-70.675381263616558</v>
      </c>
    </row>
    <row r="11" spans="1:9" ht="45">
      <c r="A11" s="11" t="s">
        <v>10</v>
      </c>
      <c r="B11" s="12" t="s">
        <v>11</v>
      </c>
      <c r="C11" s="45">
        <v>1870.6</v>
      </c>
      <c r="D11" s="63">
        <v>5598</v>
      </c>
      <c r="E11" s="45">
        <v>14349.4</v>
      </c>
      <c r="F11" s="70">
        <v>15</v>
      </c>
      <c r="G11" s="71">
        <f t="shared" si="1"/>
        <v>667.10146477066189</v>
      </c>
    </row>
    <row r="12" spans="1:9" ht="78.75">
      <c r="A12" s="11" t="s">
        <v>12</v>
      </c>
      <c r="B12" s="12" t="s">
        <v>13</v>
      </c>
      <c r="C12" s="45">
        <v>22.3</v>
      </c>
      <c r="D12" s="63">
        <v>42</v>
      </c>
      <c r="E12" s="45">
        <v>55</v>
      </c>
      <c r="F12" s="70">
        <f t="shared" si="0"/>
        <v>130.95238095238096</v>
      </c>
      <c r="G12" s="71">
        <f t="shared" si="1"/>
        <v>146.63677130044843</v>
      </c>
    </row>
    <row r="13" spans="1:9" ht="78.75">
      <c r="A13" s="11" t="s">
        <v>14</v>
      </c>
      <c r="B13" s="12" t="s">
        <v>15</v>
      </c>
      <c r="C13" s="45">
        <v>1381.9</v>
      </c>
      <c r="D13" s="63">
        <v>5200</v>
      </c>
      <c r="E13" s="45">
        <v>292.8</v>
      </c>
      <c r="F13" s="70">
        <f t="shared" si="0"/>
        <v>5.6307692307692312</v>
      </c>
      <c r="G13" s="71">
        <f t="shared" si="1"/>
        <v>-78.81178088139518</v>
      </c>
    </row>
    <row r="14" spans="1:9" ht="45">
      <c r="A14" s="11" t="s">
        <v>271</v>
      </c>
      <c r="B14" s="66" t="s">
        <v>270</v>
      </c>
      <c r="C14" s="45"/>
      <c r="D14" s="63"/>
      <c r="E14" s="45">
        <v>736.7</v>
      </c>
      <c r="F14" s="70"/>
      <c r="G14" s="71"/>
    </row>
    <row r="15" spans="1:9" ht="45">
      <c r="A15" s="11" t="s">
        <v>298</v>
      </c>
      <c r="B15" s="60" t="s">
        <v>301</v>
      </c>
      <c r="C15" s="45"/>
      <c r="D15" s="63"/>
      <c r="E15" s="45">
        <v>9.6</v>
      </c>
      <c r="F15" s="70"/>
      <c r="G15" s="71"/>
    </row>
    <row r="16" spans="1:9" ht="31.5">
      <c r="A16" s="7" t="s">
        <v>16</v>
      </c>
      <c r="B16" s="8" t="s">
        <v>17</v>
      </c>
      <c r="C16" s="46">
        <f>C17</f>
        <v>12355.5</v>
      </c>
      <c r="D16" s="46">
        <f>D17</f>
        <v>22694.7</v>
      </c>
      <c r="E16" s="46">
        <f>E17</f>
        <v>12367.2</v>
      </c>
      <c r="F16" s="68">
        <f t="shared" si="0"/>
        <v>54.493780486192811</v>
      </c>
      <c r="G16" s="69">
        <f t="shared" si="1"/>
        <v>9.4694670389699809E-2</v>
      </c>
    </row>
    <row r="17" spans="1:12" ht="31.5">
      <c r="A17" s="9" t="s">
        <v>18</v>
      </c>
      <c r="B17" s="10" t="s">
        <v>19</v>
      </c>
      <c r="C17" s="47">
        <f>C18+C19+C20+C21</f>
        <v>12355.5</v>
      </c>
      <c r="D17" s="47">
        <f>D18+D19+D20+D21</f>
        <v>22694.7</v>
      </c>
      <c r="E17" s="47">
        <f>E18+E19+E20+E21</f>
        <v>12367.2</v>
      </c>
      <c r="F17" s="68">
        <f t="shared" si="0"/>
        <v>54.493780486192811</v>
      </c>
      <c r="G17" s="69">
        <f t="shared" si="1"/>
        <v>9.4694670389699809E-2</v>
      </c>
    </row>
    <row r="18" spans="1:12" ht="101.25">
      <c r="A18" s="28" t="s">
        <v>179</v>
      </c>
      <c r="B18" s="29" t="s">
        <v>180</v>
      </c>
      <c r="C18" s="45">
        <v>6081.6</v>
      </c>
      <c r="D18" s="63">
        <v>10749.3</v>
      </c>
      <c r="E18" s="45">
        <v>6375.4</v>
      </c>
      <c r="F18" s="70">
        <f t="shared" si="0"/>
        <v>59.309908552184801</v>
      </c>
      <c r="G18" s="71">
        <f t="shared" si="1"/>
        <v>4.8309655353854168</v>
      </c>
    </row>
    <row r="19" spans="1:12" ht="112.5">
      <c r="A19" s="28" t="s">
        <v>181</v>
      </c>
      <c r="B19" s="29" t="s">
        <v>182</v>
      </c>
      <c r="C19" s="45">
        <v>35.799999999999997</v>
      </c>
      <c r="D19" s="63">
        <v>74.7</v>
      </c>
      <c r="E19" s="45">
        <v>33.1</v>
      </c>
      <c r="F19" s="70">
        <f t="shared" si="0"/>
        <v>44.310575635876845</v>
      </c>
      <c r="G19" s="71">
        <f t="shared" si="1"/>
        <v>-7.5418994413407745</v>
      </c>
    </row>
    <row r="20" spans="1:12" ht="101.25">
      <c r="A20" s="28" t="s">
        <v>183</v>
      </c>
      <c r="B20" s="29" t="s">
        <v>184</v>
      </c>
      <c r="C20" s="45">
        <v>7005.7</v>
      </c>
      <c r="D20" s="63">
        <v>13288.4</v>
      </c>
      <c r="E20" s="45">
        <v>6754.2</v>
      </c>
      <c r="F20" s="70">
        <f t="shared" si="0"/>
        <v>50.827789651124291</v>
      </c>
      <c r="G20" s="71">
        <f t="shared" si="1"/>
        <v>-3.5899339109582229</v>
      </c>
    </row>
    <row r="21" spans="1:12" ht="101.25">
      <c r="A21" s="28" t="s">
        <v>185</v>
      </c>
      <c r="B21" s="29" t="s">
        <v>186</v>
      </c>
      <c r="C21" s="45">
        <v>-767.6</v>
      </c>
      <c r="D21" s="63">
        <v>-1417.7</v>
      </c>
      <c r="E21" s="45">
        <v>-795.5</v>
      </c>
      <c r="F21" s="70">
        <f t="shared" si="0"/>
        <v>56.112012414474144</v>
      </c>
      <c r="G21" s="71">
        <f t="shared" si="1"/>
        <v>3.6347055758207318</v>
      </c>
    </row>
    <row r="22" spans="1:12">
      <c r="A22" s="7" t="s">
        <v>20</v>
      </c>
      <c r="B22" s="8" t="s">
        <v>21</v>
      </c>
      <c r="C22" s="46">
        <f>C23+C26+C28+C30</f>
        <v>48708.700000000004</v>
      </c>
      <c r="D22" s="46">
        <f>D23+D26+D28+D30</f>
        <v>45806</v>
      </c>
      <c r="E22" s="46">
        <f>E23+E26+E28+E30</f>
        <v>43468.1</v>
      </c>
      <c r="F22" s="68">
        <f t="shared" si="0"/>
        <v>94.896083482513205</v>
      </c>
      <c r="G22" s="69">
        <f t="shared" si="1"/>
        <v>-10.759063575911497</v>
      </c>
    </row>
    <row r="23" spans="1:12" ht="21">
      <c r="A23" s="9" t="s">
        <v>22</v>
      </c>
      <c r="B23" s="10" t="s">
        <v>23</v>
      </c>
      <c r="C23" s="47">
        <f>C24+C25</f>
        <v>17634.400000000001</v>
      </c>
      <c r="D23" s="47">
        <f>D24+D25</f>
        <v>51187</v>
      </c>
      <c r="E23" s="47">
        <f>E24+E25</f>
        <v>42647.5</v>
      </c>
      <c r="F23" s="68">
        <f t="shared" si="0"/>
        <v>83.317053158028415</v>
      </c>
      <c r="G23" s="69">
        <f t="shared" si="1"/>
        <v>141.8426484598285</v>
      </c>
    </row>
    <row r="24" spans="1:12" ht="22.5">
      <c r="A24" s="15" t="s">
        <v>187</v>
      </c>
      <c r="B24" s="16" t="s">
        <v>24</v>
      </c>
      <c r="C24" s="45">
        <v>8646</v>
      </c>
      <c r="D24" s="63">
        <v>25764</v>
      </c>
      <c r="E24" s="45">
        <v>23135.5</v>
      </c>
      <c r="F24" s="70">
        <f t="shared" si="0"/>
        <v>89.797779847849711</v>
      </c>
      <c r="G24" s="71">
        <f t="shared" si="1"/>
        <v>167.58616701364792</v>
      </c>
      <c r="I24" s="17"/>
      <c r="J24" s="18"/>
      <c r="K24" s="19"/>
      <c r="L24" s="4"/>
    </row>
    <row r="25" spans="1:12" ht="56.25">
      <c r="A25" s="15" t="s">
        <v>188</v>
      </c>
      <c r="B25" s="16" t="s">
        <v>189</v>
      </c>
      <c r="C25" s="45">
        <v>8988.4</v>
      </c>
      <c r="D25" s="63">
        <v>25423</v>
      </c>
      <c r="E25" s="45">
        <v>19512</v>
      </c>
      <c r="F25" s="70">
        <f>E25/D25*100</f>
        <v>76.749400149470944</v>
      </c>
      <c r="G25" s="71">
        <f>E25*100/C25-100</f>
        <v>117.07979173156514</v>
      </c>
      <c r="I25" s="17"/>
      <c r="J25" s="20"/>
      <c r="K25" s="21"/>
      <c r="L25" s="4"/>
    </row>
    <row r="26" spans="1:12" ht="21">
      <c r="A26" s="9" t="s">
        <v>25</v>
      </c>
      <c r="B26" s="10" t="s">
        <v>26</v>
      </c>
      <c r="C26" s="47">
        <f>C27</f>
        <v>3.9</v>
      </c>
      <c r="D26" s="47"/>
      <c r="E26" s="47">
        <f>E27</f>
        <v>-10.7</v>
      </c>
      <c r="F26" s="68"/>
      <c r="G26" s="69">
        <f t="shared" si="1"/>
        <v>-374.35897435897436</v>
      </c>
    </row>
    <row r="27" spans="1:12" ht="22.5">
      <c r="A27" s="11" t="s">
        <v>27</v>
      </c>
      <c r="B27" s="12" t="s">
        <v>26</v>
      </c>
      <c r="C27" s="45">
        <v>3.9</v>
      </c>
      <c r="D27" s="63"/>
      <c r="E27" s="45">
        <v>-10.7</v>
      </c>
      <c r="F27" s="70"/>
      <c r="G27" s="71">
        <f t="shared" si="1"/>
        <v>-374.35897435897436</v>
      </c>
    </row>
    <row r="28" spans="1:12">
      <c r="A28" s="9" t="s">
        <v>28</v>
      </c>
      <c r="B28" s="10" t="s">
        <v>29</v>
      </c>
      <c r="C28" s="44">
        <f>C29</f>
        <v>29923.9</v>
      </c>
      <c r="D28" s="44">
        <f>D29</f>
        <v>-6830</v>
      </c>
      <c r="E28" s="44">
        <f>E29</f>
        <v>111.1</v>
      </c>
      <c r="F28" s="68">
        <f t="shared" si="0"/>
        <v>-1.6266471449487552</v>
      </c>
      <c r="G28" s="69">
        <f t="shared" si="1"/>
        <v>-99.628724865408586</v>
      </c>
    </row>
    <row r="29" spans="1:12">
      <c r="A29" s="11" t="s">
        <v>30</v>
      </c>
      <c r="B29" s="12" t="s">
        <v>29</v>
      </c>
      <c r="C29" s="45">
        <v>29923.9</v>
      </c>
      <c r="D29" s="63">
        <v>-6830</v>
      </c>
      <c r="E29" s="45">
        <v>111.1</v>
      </c>
      <c r="F29" s="70">
        <f t="shared" si="0"/>
        <v>-1.6266471449487552</v>
      </c>
      <c r="G29" s="71">
        <f t="shared" si="1"/>
        <v>-99.628724865408586</v>
      </c>
    </row>
    <row r="30" spans="1:12" ht="21">
      <c r="A30" s="9" t="s">
        <v>31</v>
      </c>
      <c r="B30" s="10" t="s">
        <v>32</v>
      </c>
      <c r="C30" s="44">
        <f>C31</f>
        <v>1146.5</v>
      </c>
      <c r="D30" s="44">
        <f>D31</f>
        <v>1449</v>
      </c>
      <c r="E30" s="44">
        <f>E31</f>
        <v>720.2</v>
      </c>
      <c r="F30" s="68">
        <f t="shared" si="0"/>
        <v>49.703243616287097</v>
      </c>
      <c r="G30" s="69">
        <f t="shared" si="1"/>
        <v>-37.182730047972086</v>
      </c>
    </row>
    <row r="31" spans="1:12" ht="33.75">
      <c r="A31" s="11" t="s">
        <v>33</v>
      </c>
      <c r="B31" s="12" t="s">
        <v>34</v>
      </c>
      <c r="C31" s="45">
        <v>1146.5</v>
      </c>
      <c r="D31" s="63">
        <v>1449</v>
      </c>
      <c r="E31" s="45">
        <v>720.2</v>
      </c>
      <c r="F31" s="70">
        <f t="shared" si="0"/>
        <v>49.703243616287097</v>
      </c>
      <c r="G31" s="71">
        <f t="shared" si="1"/>
        <v>-37.182730047972086</v>
      </c>
    </row>
    <row r="32" spans="1:12">
      <c r="A32" s="7" t="s">
        <v>35</v>
      </c>
      <c r="B32" s="8" t="s">
        <v>36</v>
      </c>
      <c r="C32" s="46">
        <f>C33+C35</f>
        <v>10936.1</v>
      </c>
      <c r="D32" s="46">
        <f>D33+D35</f>
        <v>25900</v>
      </c>
      <c r="E32" s="46">
        <f>E33+E35</f>
        <v>9606.7000000000007</v>
      </c>
      <c r="F32" s="68">
        <f t="shared" si="0"/>
        <v>37.091505791505796</v>
      </c>
      <c r="G32" s="69">
        <f t="shared" si="1"/>
        <v>-12.1560702627079</v>
      </c>
    </row>
    <row r="33" spans="1:7">
      <c r="A33" s="9" t="s">
        <v>37</v>
      </c>
      <c r="B33" s="10" t="s">
        <v>38</v>
      </c>
      <c r="C33" s="44">
        <f>C34</f>
        <v>1231.3</v>
      </c>
      <c r="D33" s="47">
        <f>D34</f>
        <v>9228</v>
      </c>
      <c r="E33" s="44">
        <f>E34</f>
        <v>404.1</v>
      </c>
      <c r="F33" s="68">
        <f t="shared" si="0"/>
        <v>4.3790637191157344</v>
      </c>
      <c r="G33" s="69">
        <f t="shared" si="1"/>
        <v>-67.181028181596687</v>
      </c>
    </row>
    <row r="34" spans="1:7" ht="33.75">
      <c r="A34" s="11" t="s">
        <v>39</v>
      </c>
      <c r="B34" s="12" t="s">
        <v>40</v>
      </c>
      <c r="C34" s="45">
        <v>1231.3</v>
      </c>
      <c r="D34" s="63">
        <v>9228</v>
      </c>
      <c r="E34" s="45">
        <v>404.1</v>
      </c>
      <c r="F34" s="70">
        <f t="shared" si="0"/>
        <v>4.3790637191157344</v>
      </c>
      <c r="G34" s="71">
        <f t="shared" si="1"/>
        <v>-67.181028181596687</v>
      </c>
    </row>
    <row r="35" spans="1:7">
      <c r="A35" s="9" t="s">
        <v>41</v>
      </c>
      <c r="B35" s="10" t="s">
        <v>42</v>
      </c>
      <c r="C35" s="47">
        <f>C36+C37</f>
        <v>9704.8000000000011</v>
      </c>
      <c r="D35" s="47">
        <f>D36+D37</f>
        <v>16672</v>
      </c>
      <c r="E35" s="47">
        <f>E36+E37</f>
        <v>9202.6</v>
      </c>
      <c r="F35" s="68">
        <f t="shared" si="0"/>
        <v>55.197936660268724</v>
      </c>
      <c r="G35" s="69">
        <f t="shared" si="1"/>
        <v>-5.1747588822026387</v>
      </c>
    </row>
    <row r="36" spans="1:7" ht="33.75">
      <c r="A36" s="24" t="s">
        <v>190</v>
      </c>
      <c r="B36" s="25" t="s">
        <v>191</v>
      </c>
      <c r="C36" s="45">
        <v>9362.2000000000007</v>
      </c>
      <c r="D36" s="63">
        <v>10087</v>
      </c>
      <c r="E36" s="45">
        <v>7576.8</v>
      </c>
      <c r="F36" s="70">
        <f t="shared" si="0"/>
        <v>75.114503816793899</v>
      </c>
      <c r="G36" s="71">
        <f t="shared" si="1"/>
        <v>-19.070303988378811</v>
      </c>
    </row>
    <row r="37" spans="1:7" ht="33.75">
      <c r="A37" s="24" t="s">
        <v>192</v>
      </c>
      <c r="B37" s="25" t="s">
        <v>193</v>
      </c>
      <c r="C37" s="45">
        <v>342.6</v>
      </c>
      <c r="D37" s="63">
        <v>6585</v>
      </c>
      <c r="E37" s="45">
        <v>1625.8</v>
      </c>
      <c r="F37" s="70">
        <f t="shared" si="0"/>
        <v>24.689445709946849</v>
      </c>
      <c r="G37" s="71">
        <f t="shared" si="1"/>
        <v>374.54757734967887</v>
      </c>
    </row>
    <row r="38" spans="1:7">
      <c r="A38" s="7" t="s">
        <v>43</v>
      </c>
      <c r="B38" s="8" t="s">
        <v>44</v>
      </c>
      <c r="C38" s="46">
        <f>C39+C41</f>
        <v>2170.4</v>
      </c>
      <c r="D38" s="46">
        <f>D39+D41</f>
        <v>4321.5</v>
      </c>
      <c r="E38" s="46">
        <f>E39+E41+E43</f>
        <v>1936.3999999999999</v>
      </c>
      <c r="F38" s="68">
        <f t="shared" si="0"/>
        <v>44.808515561726246</v>
      </c>
      <c r="G38" s="69">
        <f t="shared" si="1"/>
        <v>-10.781422779211212</v>
      </c>
    </row>
    <row r="39" spans="1:7" ht="31.5">
      <c r="A39" s="9" t="s">
        <v>45</v>
      </c>
      <c r="B39" s="10" t="s">
        <v>46</v>
      </c>
      <c r="C39" s="44">
        <f>C40</f>
        <v>2146.5</v>
      </c>
      <c r="D39" s="47">
        <f>D40</f>
        <v>4273</v>
      </c>
      <c r="E39" s="44">
        <f>E40</f>
        <v>1903.8</v>
      </c>
      <c r="F39" s="68">
        <f t="shared" si="0"/>
        <v>44.554177392932367</v>
      </c>
      <c r="G39" s="69">
        <f t="shared" si="1"/>
        <v>-11.306778476589798</v>
      </c>
    </row>
    <row r="40" spans="1:7" ht="33.75">
      <c r="A40" s="11" t="s">
        <v>47</v>
      </c>
      <c r="B40" s="12" t="s">
        <v>48</v>
      </c>
      <c r="C40" s="45">
        <v>2146.5</v>
      </c>
      <c r="D40" s="63">
        <v>4273</v>
      </c>
      <c r="E40" s="45">
        <v>1903.8</v>
      </c>
      <c r="F40" s="70">
        <f t="shared" si="0"/>
        <v>44.554177392932367</v>
      </c>
      <c r="G40" s="69">
        <f t="shared" si="1"/>
        <v>-11.306778476589798</v>
      </c>
    </row>
    <row r="41" spans="1:7" ht="42">
      <c r="A41" s="9" t="s">
        <v>49</v>
      </c>
      <c r="B41" s="10" t="s">
        <v>50</v>
      </c>
      <c r="C41" s="44">
        <f>C42</f>
        <v>23.9</v>
      </c>
      <c r="D41" s="44">
        <f>D42</f>
        <v>48.5</v>
      </c>
      <c r="E41" s="44">
        <f>E42</f>
        <v>27.6</v>
      </c>
      <c r="F41" s="68">
        <f t="shared" si="0"/>
        <v>56.907216494845358</v>
      </c>
      <c r="G41" s="69">
        <f t="shared" si="1"/>
        <v>15.48117154811716</v>
      </c>
    </row>
    <row r="42" spans="1:7" ht="56.25">
      <c r="A42" s="11" t="s">
        <v>51</v>
      </c>
      <c r="B42" s="12" t="s">
        <v>52</v>
      </c>
      <c r="C42" s="45">
        <v>23.9</v>
      </c>
      <c r="D42" s="63">
        <v>48.5</v>
      </c>
      <c r="E42" s="45">
        <v>27.6</v>
      </c>
      <c r="F42" s="70">
        <f t="shared" si="0"/>
        <v>56.907216494845358</v>
      </c>
      <c r="G42" s="71">
        <f t="shared" si="1"/>
        <v>15.48117154811716</v>
      </c>
    </row>
    <row r="43" spans="1:7" ht="33.75">
      <c r="A43" s="58" t="s">
        <v>297</v>
      </c>
      <c r="B43" s="61" t="s">
        <v>300</v>
      </c>
      <c r="C43" s="45"/>
      <c r="D43" s="63"/>
      <c r="E43" s="50">
        <f>E44</f>
        <v>5</v>
      </c>
      <c r="F43" s="70"/>
      <c r="G43" s="71"/>
    </row>
    <row r="44" spans="1:7" ht="22.5">
      <c r="A44" s="11" t="s">
        <v>296</v>
      </c>
      <c r="B44" s="62" t="s">
        <v>299</v>
      </c>
      <c r="C44" s="45"/>
      <c r="D44" s="63"/>
      <c r="E44" s="45">
        <v>5</v>
      </c>
      <c r="F44" s="70"/>
      <c r="G44" s="71"/>
    </row>
    <row r="45" spans="1:7" ht="42">
      <c r="A45" s="31" t="s">
        <v>274</v>
      </c>
      <c r="B45" s="32" t="s">
        <v>275</v>
      </c>
      <c r="C45" s="50"/>
      <c r="D45" s="50"/>
      <c r="E45" s="50">
        <f>E46</f>
        <v>-2.5</v>
      </c>
      <c r="F45" s="70"/>
      <c r="G45" s="71"/>
    </row>
    <row r="46" spans="1:7" ht="56.25">
      <c r="A46" s="15" t="s">
        <v>273</v>
      </c>
      <c r="B46" s="30" t="s">
        <v>272</v>
      </c>
      <c r="C46" s="45"/>
      <c r="D46" s="63"/>
      <c r="E46" s="45">
        <v>-2.5</v>
      </c>
      <c r="F46" s="70"/>
      <c r="G46" s="71"/>
    </row>
    <row r="47" spans="1:7" ht="31.5">
      <c r="A47" s="7" t="s">
        <v>53</v>
      </c>
      <c r="B47" s="8" t="s">
        <v>54</v>
      </c>
      <c r="C47" s="46">
        <f>C48+C56</f>
        <v>15050.999999999998</v>
      </c>
      <c r="D47" s="46">
        <f>D48+D56</f>
        <v>15502.900000000001</v>
      </c>
      <c r="E47" s="46">
        <f>E48+E56</f>
        <v>5556.1</v>
      </c>
      <c r="F47" s="68">
        <f t="shared" si="0"/>
        <v>35.839101071412443</v>
      </c>
      <c r="G47" s="69">
        <f t="shared" si="1"/>
        <v>-63.084844860806584</v>
      </c>
    </row>
    <row r="48" spans="1:7" ht="73.5">
      <c r="A48" s="9" t="s">
        <v>55</v>
      </c>
      <c r="B48" s="10" t="s">
        <v>56</v>
      </c>
      <c r="C48" s="47">
        <f>C49+C50+C51+C52+C53+C54+C55</f>
        <v>14734.099999999999</v>
      </c>
      <c r="D48" s="47">
        <f>D49+D50+D51+D52+D53+D54+D55</f>
        <v>14805.600000000002</v>
      </c>
      <c r="E48" s="47">
        <f>E49+E50+E51+E52+E53+E54+E55</f>
        <v>5026.4000000000005</v>
      </c>
      <c r="F48" s="68">
        <f t="shared" si="0"/>
        <v>33.94931647484735</v>
      </c>
      <c r="G48" s="69">
        <f t="shared" si="1"/>
        <v>-65.885938062046534</v>
      </c>
    </row>
    <row r="49" spans="1:10" ht="78.75">
      <c r="A49" s="24" t="s">
        <v>202</v>
      </c>
      <c r="B49" s="25" t="s">
        <v>203</v>
      </c>
      <c r="C49" s="45">
        <v>9339.2999999999993</v>
      </c>
      <c r="D49" s="63">
        <v>8000</v>
      </c>
      <c r="E49" s="45">
        <v>3180.8</v>
      </c>
      <c r="F49" s="70">
        <f t="shared" si="0"/>
        <v>39.76</v>
      </c>
      <c r="G49" s="71">
        <f t="shared" si="1"/>
        <v>-65.941772938014623</v>
      </c>
    </row>
    <row r="50" spans="1:10" ht="67.5">
      <c r="A50" s="24" t="s">
        <v>200</v>
      </c>
      <c r="B50" s="25" t="s">
        <v>201</v>
      </c>
      <c r="C50" s="45">
        <v>22.4</v>
      </c>
      <c r="D50" s="63">
        <v>25</v>
      </c>
      <c r="E50" s="45">
        <v>2.2000000000000002</v>
      </c>
      <c r="F50" s="70">
        <f t="shared" si="0"/>
        <v>8.8000000000000007</v>
      </c>
      <c r="G50" s="71">
        <f t="shared" si="1"/>
        <v>-90.178571428571431</v>
      </c>
    </row>
    <row r="51" spans="1:10" ht="67.5">
      <c r="A51" s="24" t="s">
        <v>258</v>
      </c>
      <c r="B51" s="25" t="s">
        <v>259</v>
      </c>
      <c r="C51" s="45">
        <v>23.1</v>
      </c>
      <c r="D51" s="63">
        <v>42.7</v>
      </c>
      <c r="E51" s="45">
        <v>34.4</v>
      </c>
      <c r="F51" s="70">
        <f t="shared" si="0"/>
        <v>80.562060889929725</v>
      </c>
      <c r="G51" s="71">
        <f t="shared" ref="G51" si="3">E51*100/C51-100</f>
        <v>48.917748917748895</v>
      </c>
    </row>
    <row r="52" spans="1:10" ht="56.25">
      <c r="A52" s="24" t="s">
        <v>198</v>
      </c>
      <c r="B52" s="25" t="s">
        <v>199</v>
      </c>
      <c r="C52" s="45">
        <v>119.1</v>
      </c>
      <c r="D52" s="63">
        <v>150</v>
      </c>
      <c r="E52" s="45">
        <v>93</v>
      </c>
      <c r="F52" s="70">
        <f t="shared" si="0"/>
        <v>62</v>
      </c>
      <c r="G52" s="71">
        <f t="shared" si="1"/>
        <v>-21.914357682619638</v>
      </c>
    </row>
    <row r="53" spans="1:10" ht="56.25">
      <c r="A53" s="24" t="s">
        <v>256</v>
      </c>
      <c r="B53" s="25" t="s">
        <v>257</v>
      </c>
      <c r="C53" s="45">
        <v>240.4</v>
      </c>
      <c r="D53" s="63">
        <v>491.2</v>
      </c>
      <c r="E53" s="45">
        <v>283.60000000000002</v>
      </c>
      <c r="F53" s="70">
        <f t="shared" ref="F53" si="4">E53/D53*100</f>
        <v>57.736156351791536</v>
      </c>
      <c r="G53" s="71">
        <f t="shared" ref="G53" si="5">E53*100/C53-100</f>
        <v>17.970049916805337</v>
      </c>
    </row>
    <row r="54" spans="1:10" ht="33.75">
      <c r="A54" s="24" t="s">
        <v>196</v>
      </c>
      <c r="B54" s="25" t="s">
        <v>197</v>
      </c>
      <c r="C54" s="45">
        <v>4962.3999999999996</v>
      </c>
      <c r="D54" s="63">
        <v>6000</v>
      </c>
      <c r="E54" s="45">
        <v>1364.8</v>
      </c>
      <c r="F54" s="70">
        <f t="shared" si="0"/>
        <v>22.746666666666666</v>
      </c>
      <c r="G54" s="71">
        <f t="shared" si="1"/>
        <v>-72.497178784459123</v>
      </c>
    </row>
    <row r="55" spans="1:10" ht="33.75">
      <c r="A55" s="24" t="s">
        <v>254</v>
      </c>
      <c r="B55" s="25" t="s">
        <v>255</v>
      </c>
      <c r="C55" s="45">
        <v>27.4</v>
      </c>
      <c r="D55" s="63">
        <v>96.7</v>
      </c>
      <c r="E55" s="45">
        <v>67.599999999999994</v>
      </c>
      <c r="F55" s="70">
        <f t="shared" ref="F55" si="6">E55/D55*100</f>
        <v>69.906928645294713</v>
      </c>
      <c r="G55" s="71">
        <f t="shared" ref="G55" si="7">E55*100/C55-100</f>
        <v>146.71532846715326</v>
      </c>
    </row>
    <row r="56" spans="1:10" ht="73.5">
      <c r="A56" s="9" t="s">
        <v>57</v>
      </c>
      <c r="B56" s="10" t="s">
        <v>58</v>
      </c>
      <c r="C56" s="47">
        <f>C57+C58</f>
        <v>316.89999999999998</v>
      </c>
      <c r="D56" s="47">
        <f>D57+D58</f>
        <v>697.3</v>
      </c>
      <c r="E56" s="47">
        <f>E57+E58</f>
        <v>529.70000000000005</v>
      </c>
      <c r="F56" s="68">
        <f t="shared" si="0"/>
        <v>75.9644342463789</v>
      </c>
      <c r="G56" s="69">
        <f t="shared" si="1"/>
        <v>67.150520668980789</v>
      </c>
    </row>
    <row r="57" spans="1:10" ht="67.5">
      <c r="A57" s="28" t="s">
        <v>194</v>
      </c>
      <c r="B57" s="29" t="s">
        <v>195</v>
      </c>
      <c r="C57" s="48">
        <v>91.9</v>
      </c>
      <c r="D57" s="63">
        <v>150</v>
      </c>
      <c r="E57" s="48">
        <v>194.5</v>
      </c>
      <c r="F57" s="70">
        <f t="shared" ref="F57" si="8">E57/D57*100</f>
        <v>129.66666666666666</v>
      </c>
      <c r="G57" s="71">
        <f t="shared" ref="G57" si="9">E57*100/C57-100</f>
        <v>111.64309031556039</v>
      </c>
    </row>
    <row r="58" spans="1:10" ht="67.5">
      <c r="A58" s="28" t="s">
        <v>260</v>
      </c>
      <c r="B58" s="29" t="s">
        <v>261</v>
      </c>
      <c r="C58" s="48">
        <v>225</v>
      </c>
      <c r="D58" s="63">
        <v>547.29999999999995</v>
      </c>
      <c r="E58" s="48">
        <v>335.2</v>
      </c>
      <c r="F58" s="70">
        <f t="shared" si="0"/>
        <v>61.246117303124436</v>
      </c>
      <c r="G58" s="71">
        <f t="shared" si="1"/>
        <v>48.977777777777789</v>
      </c>
    </row>
    <row r="59" spans="1:10" ht="21">
      <c r="A59" s="7" t="s">
        <v>59</v>
      </c>
      <c r="B59" s="8" t="s">
        <v>60</v>
      </c>
      <c r="C59" s="43">
        <f>C60</f>
        <v>269.3</v>
      </c>
      <c r="D59" s="43">
        <f>D60</f>
        <v>408.69999999999993</v>
      </c>
      <c r="E59" s="43">
        <f>E60</f>
        <v>399.29999999999995</v>
      </c>
      <c r="F59" s="68">
        <f t="shared" si="0"/>
        <v>97.700024467824818</v>
      </c>
      <c r="G59" s="69">
        <f t="shared" si="1"/>
        <v>48.273301151132529</v>
      </c>
    </row>
    <row r="60" spans="1:10" ht="21">
      <c r="A60" s="9" t="s">
        <v>61</v>
      </c>
      <c r="B60" s="10" t="s">
        <v>62</v>
      </c>
      <c r="C60" s="44">
        <f>C61+C62+C63+C64</f>
        <v>269.3</v>
      </c>
      <c r="D60" s="44">
        <f>D61+D62+D63+D64</f>
        <v>408.69999999999993</v>
      </c>
      <c r="E60" s="44">
        <f>E61+E62+E63+E64</f>
        <v>399.29999999999995</v>
      </c>
      <c r="F60" s="68">
        <f t="shared" si="0"/>
        <v>97.700024467824818</v>
      </c>
      <c r="G60" s="69">
        <f t="shared" si="1"/>
        <v>48.273301151132529</v>
      </c>
    </row>
    <row r="61" spans="1:10" ht="22.5">
      <c r="A61" s="11" t="s">
        <v>63</v>
      </c>
      <c r="B61" s="12" t="s">
        <v>64</v>
      </c>
      <c r="C61" s="45">
        <v>180.3</v>
      </c>
      <c r="D61" s="63">
        <v>212.7</v>
      </c>
      <c r="E61" s="45">
        <v>72.2</v>
      </c>
      <c r="F61" s="70">
        <f t="shared" si="0"/>
        <v>33.944522802068647</v>
      </c>
      <c r="G61" s="71">
        <f t="shared" si="1"/>
        <v>-59.955629506378258</v>
      </c>
    </row>
    <row r="62" spans="1:10" ht="22.5">
      <c r="A62" s="11" t="s">
        <v>65</v>
      </c>
      <c r="B62" s="12" t="s">
        <v>66</v>
      </c>
      <c r="C62" s="45">
        <v>221.5</v>
      </c>
      <c r="D62" s="63">
        <v>341.9</v>
      </c>
      <c r="E62" s="45">
        <v>291.2</v>
      </c>
      <c r="F62" s="70">
        <f t="shared" si="0"/>
        <v>85.171102661596962</v>
      </c>
      <c r="G62" s="71">
        <f t="shared" si="1"/>
        <v>31.467268623024836</v>
      </c>
    </row>
    <row r="63" spans="1:10">
      <c r="A63" s="24" t="s">
        <v>204</v>
      </c>
      <c r="B63" s="25" t="s">
        <v>205</v>
      </c>
      <c r="C63" s="45">
        <v>-132.5</v>
      </c>
      <c r="D63" s="63">
        <v>-145.9</v>
      </c>
      <c r="E63" s="45">
        <v>35.9</v>
      </c>
      <c r="F63" s="70">
        <f t="shared" si="0"/>
        <v>-24.605894448252226</v>
      </c>
      <c r="G63" s="71">
        <f t="shared" si="1"/>
        <v>-127.09433962264151</v>
      </c>
      <c r="H63" s="22"/>
      <c r="I63" s="23"/>
      <c r="J63" s="4"/>
    </row>
    <row r="64" spans="1:10">
      <c r="A64" s="24" t="s">
        <v>206</v>
      </c>
      <c r="B64" s="25" t="s">
        <v>207</v>
      </c>
      <c r="C64" s="45"/>
      <c r="D64" s="63"/>
      <c r="E64" s="45"/>
      <c r="F64" s="70"/>
      <c r="G64" s="71"/>
      <c r="H64" s="22"/>
      <c r="I64" s="23"/>
      <c r="J64" s="4"/>
    </row>
    <row r="65" spans="1:7" ht="21">
      <c r="A65" s="7" t="s">
        <v>67</v>
      </c>
      <c r="B65" s="8" t="s">
        <v>68</v>
      </c>
      <c r="C65" s="46">
        <f>C66</f>
        <v>621.90000000000009</v>
      </c>
      <c r="D65" s="46">
        <f>D66</f>
        <v>263</v>
      </c>
      <c r="E65" s="46">
        <f>E66</f>
        <v>286.40000000000003</v>
      </c>
      <c r="F65" s="68">
        <f t="shared" si="0"/>
        <v>108.89733840304183</v>
      </c>
      <c r="G65" s="69">
        <f t="shared" si="1"/>
        <v>-53.94757999678405</v>
      </c>
    </row>
    <row r="66" spans="1:7">
      <c r="A66" s="9" t="s">
        <v>69</v>
      </c>
      <c r="B66" s="10" t="s">
        <v>70</v>
      </c>
      <c r="C66" s="47">
        <f>C67+C68+C69+C70</f>
        <v>621.90000000000009</v>
      </c>
      <c r="D66" s="47">
        <f>D67+D68+D69+D70</f>
        <v>263</v>
      </c>
      <c r="E66" s="47">
        <f>E67+E68+E69+E70</f>
        <v>286.40000000000003</v>
      </c>
      <c r="F66" s="68">
        <f t="shared" si="0"/>
        <v>108.89733840304183</v>
      </c>
      <c r="G66" s="69">
        <f t="shared" si="1"/>
        <v>-53.94757999678405</v>
      </c>
    </row>
    <row r="67" spans="1:7" ht="33.75">
      <c r="A67" s="15" t="s">
        <v>216</v>
      </c>
      <c r="B67" s="16" t="s">
        <v>217</v>
      </c>
      <c r="C67" s="45">
        <v>215.2</v>
      </c>
      <c r="D67" s="63"/>
      <c r="E67" s="45"/>
      <c r="F67" s="70"/>
      <c r="G67" s="71">
        <f t="shared" ref="G67" si="10">E67*100/C67-100</f>
        <v>-100</v>
      </c>
    </row>
    <row r="68" spans="1:7" ht="33.75">
      <c r="A68" s="15" t="s">
        <v>252</v>
      </c>
      <c r="B68" s="16" t="s">
        <v>253</v>
      </c>
      <c r="C68" s="45"/>
      <c r="D68" s="63">
        <v>233</v>
      </c>
      <c r="E68" s="45">
        <v>249.8</v>
      </c>
      <c r="F68" s="70">
        <f t="shared" ref="F68" si="11">E68/D68*100</f>
        <v>107.21030042918456</v>
      </c>
      <c r="G68" s="71"/>
    </row>
    <row r="69" spans="1:7" ht="22.5">
      <c r="A69" s="24" t="s">
        <v>214</v>
      </c>
      <c r="B69" s="25" t="s">
        <v>215</v>
      </c>
      <c r="C69" s="45">
        <v>382.5</v>
      </c>
      <c r="D69" s="63"/>
      <c r="E69" s="45">
        <v>8.3000000000000007</v>
      </c>
      <c r="F69" s="70"/>
      <c r="G69" s="71">
        <f t="shared" ref="G69" si="12">E69*100/C69-100</f>
        <v>-97.830065359477118</v>
      </c>
    </row>
    <row r="70" spans="1:7" ht="22.5">
      <c r="A70" s="24" t="s">
        <v>250</v>
      </c>
      <c r="B70" s="25" t="s">
        <v>251</v>
      </c>
      <c r="C70" s="45">
        <v>24.2</v>
      </c>
      <c r="D70" s="63">
        <v>30</v>
      </c>
      <c r="E70" s="45">
        <v>28.3</v>
      </c>
      <c r="F70" s="70">
        <f t="shared" ref="F70" si="13">E70/D70*100</f>
        <v>94.333333333333343</v>
      </c>
      <c r="G70" s="71">
        <f t="shared" ref="G70" si="14">E70*100/C70-100</f>
        <v>16.942148760330582</v>
      </c>
    </row>
    <row r="71" spans="1:7" ht="21">
      <c r="A71" s="7" t="s">
        <v>71</v>
      </c>
      <c r="B71" s="8" t="s">
        <v>72</v>
      </c>
      <c r="C71" s="53">
        <f>C72+C74</f>
        <v>2647.7</v>
      </c>
      <c r="D71" s="53">
        <f>D72+D74+D79</f>
        <v>7038.8</v>
      </c>
      <c r="E71" s="53">
        <f>E72+E74+E79</f>
        <v>6703.8000000000011</v>
      </c>
      <c r="F71" s="68">
        <f t="shared" si="0"/>
        <v>95.240666022617503</v>
      </c>
      <c r="G71" s="69">
        <f t="shared" si="1"/>
        <v>153.19333761377806</v>
      </c>
    </row>
    <row r="72" spans="1:7" ht="63">
      <c r="A72" s="9" t="s">
        <v>73</v>
      </c>
      <c r="B72" s="10" t="s">
        <v>74</v>
      </c>
      <c r="C72" s="47"/>
      <c r="D72" s="47">
        <f>D73</f>
        <v>1260.8</v>
      </c>
      <c r="E72" s="47">
        <f>E73</f>
        <v>112.6</v>
      </c>
      <c r="F72" s="68">
        <f t="shared" ref="F72:F73" si="15">E72/D72*100</f>
        <v>8.9308375634517763</v>
      </c>
      <c r="G72" s="69"/>
    </row>
    <row r="73" spans="1:7" ht="78.75">
      <c r="A73" s="24" t="s">
        <v>208</v>
      </c>
      <c r="B73" s="25" t="s">
        <v>209</v>
      </c>
      <c r="C73" s="45"/>
      <c r="D73" s="63">
        <v>1260.8</v>
      </c>
      <c r="E73" s="45">
        <v>112.6</v>
      </c>
      <c r="F73" s="72">
        <f t="shared" si="15"/>
        <v>8.9308375634517763</v>
      </c>
      <c r="G73" s="73"/>
    </row>
    <row r="74" spans="1:7" ht="31.5">
      <c r="A74" s="9" t="s">
        <v>75</v>
      </c>
      <c r="B74" s="10" t="s">
        <v>76</v>
      </c>
      <c r="C74" s="44">
        <f>C75+C76+C79</f>
        <v>2647.7</v>
      </c>
      <c r="D74" s="44">
        <f>D75+D76</f>
        <v>4878</v>
      </c>
      <c r="E74" s="44">
        <f>E75+E76</f>
        <v>4394.3</v>
      </c>
      <c r="F74" s="68">
        <f t="shared" si="0"/>
        <v>90.084050840508411</v>
      </c>
      <c r="G74" s="69">
        <f t="shared" si="1"/>
        <v>65.966688068889994</v>
      </c>
    </row>
    <row r="75" spans="1:7" ht="56.25">
      <c r="A75" s="35" t="s">
        <v>218</v>
      </c>
      <c r="B75" s="25" t="s">
        <v>219</v>
      </c>
      <c r="C75" s="49">
        <v>1299.8</v>
      </c>
      <c r="D75" s="65">
        <v>2400</v>
      </c>
      <c r="E75" s="49">
        <v>3087.3</v>
      </c>
      <c r="F75" s="72">
        <f t="shared" si="0"/>
        <v>128.63750000000002</v>
      </c>
      <c r="G75" s="73">
        <f t="shared" si="1"/>
        <v>137.52115710109248</v>
      </c>
    </row>
    <row r="76" spans="1:7" ht="45">
      <c r="A76" s="9" t="s">
        <v>284</v>
      </c>
      <c r="B76" s="37" t="s">
        <v>289</v>
      </c>
      <c r="C76" s="50">
        <f>C78</f>
        <v>641.70000000000005</v>
      </c>
      <c r="D76" s="50">
        <f>D77+D78</f>
        <v>2478</v>
      </c>
      <c r="E76" s="50">
        <f>E77+E78</f>
        <v>1307</v>
      </c>
      <c r="F76" s="72">
        <f t="shared" ref="F76:F78" si="16">E76/D76*100</f>
        <v>52.74414850686037</v>
      </c>
      <c r="G76" s="73">
        <f t="shared" ref="G76:G78" si="17">E76*100/C76-100</f>
        <v>103.67773102695963</v>
      </c>
    </row>
    <row r="77" spans="1:7" ht="45">
      <c r="A77" s="36" t="s">
        <v>285</v>
      </c>
      <c r="B77" s="38" t="s">
        <v>287</v>
      </c>
      <c r="C77" s="45"/>
      <c r="D77" s="63">
        <v>2278</v>
      </c>
      <c r="E77" s="45">
        <v>260.10000000000002</v>
      </c>
      <c r="F77" s="72">
        <f t="shared" si="16"/>
        <v>11.417910447761196</v>
      </c>
      <c r="G77" s="73"/>
    </row>
    <row r="78" spans="1:7" ht="45">
      <c r="A78" s="36" t="s">
        <v>286</v>
      </c>
      <c r="B78" s="38" t="s">
        <v>288</v>
      </c>
      <c r="C78" s="45">
        <v>641.70000000000005</v>
      </c>
      <c r="D78" s="63">
        <v>200</v>
      </c>
      <c r="E78" s="45">
        <v>1046.9000000000001</v>
      </c>
      <c r="F78" s="72">
        <f t="shared" si="16"/>
        <v>523.45000000000005</v>
      </c>
      <c r="G78" s="73">
        <f t="shared" si="17"/>
        <v>63.144771700171418</v>
      </c>
    </row>
    <row r="79" spans="1:7" ht="63">
      <c r="A79" s="9" t="s">
        <v>77</v>
      </c>
      <c r="B79" s="10" t="s">
        <v>78</v>
      </c>
      <c r="C79" s="47">
        <f>C80+C81</f>
        <v>706.2</v>
      </c>
      <c r="D79" s="47">
        <f>D80+D81</f>
        <v>900</v>
      </c>
      <c r="E79" s="47">
        <f>E80+E81</f>
        <v>2196.9</v>
      </c>
      <c r="F79" s="68">
        <f t="shared" si="0"/>
        <v>244.10000000000002</v>
      </c>
      <c r="G79" s="69">
        <f t="shared" si="1"/>
        <v>211.08751062022088</v>
      </c>
    </row>
    <row r="80" spans="1:7" ht="78.75">
      <c r="A80" s="24" t="s">
        <v>210</v>
      </c>
      <c r="B80" s="25" t="s">
        <v>211</v>
      </c>
      <c r="C80" s="45">
        <v>421.2</v>
      </c>
      <c r="D80" s="63">
        <v>600</v>
      </c>
      <c r="E80" s="45">
        <v>1937.3</v>
      </c>
      <c r="F80" s="70">
        <f t="shared" si="0"/>
        <v>322.88333333333333</v>
      </c>
      <c r="G80" s="71">
        <f t="shared" ref="G80:G143" si="18">E80*100/C80-100</f>
        <v>359.94776828110162</v>
      </c>
    </row>
    <row r="81" spans="1:8" ht="56.25">
      <c r="A81" s="24" t="s">
        <v>212</v>
      </c>
      <c r="B81" s="25" t="s">
        <v>213</v>
      </c>
      <c r="C81" s="45">
        <v>285</v>
      </c>
      <c r="D81" s="67">
        <v>300</v>
      </c>
      <c r="E81" s="45">
        <v>259.60000000000002</v>
      </c>
      <c r="F81" s="70">
        <f t="shared" si="0"/>
        <v>86.533333333333346</v>
      </c>
      <c r="G81" s="71">
        <f t="shared" si="18"/>
        <v>-8.9122807017543693</v>
      </c>
    </row>
    <row r="82" spans="1:8">
      <c r="A82" s="7" t="s">
        <v>79</v>
      </c>
      <c r="B82" s="8" t="s">
        <v>80</v>
      </c>
      <c r="C82" s="52">
        <f>C83+C97+C102+C108+C100</f>
        <v>1686.7999999999997</v>
      </c>
      <c r="D82" s="52">
        <f>D83+D97+D102+D108</f>
        <v>1569.7</v>
      </c>
      <c r="E82" s="52">
        <f>E83+E97+E102+E108+E100</f>
        <v>951.3</v>
      </c>
      <c r="F82" s="68">
        <f t="shared" ref="F82:F145" si="19">E82/D82*100</f>
        <v>60.603937058036564</v>
      </c>
      <c r="G82" s="69">
        <f t="shared" si="18"/>
        <v>-43.603272468579547</v>
      </c>
    </row>
    <row r="83" spans="1:8" ht="31.5">
      <c r="A83" s="9" t="s">
        <v>81</v>
      </c>
      <c r="B83" s="10" t="s">
        <v>82</v>
      </c>
      <c r="C83" s="44">
        <f>C84+C85++C88+C90+C91+C92+C93+C94+C95+C86+C87+C96+C89</f>
        <v>863.1</v>
      </c>
      <c r="D83" s="44">
        <f>D84+D85++D88+D90+D91+D92+D93+D94+D95+D86+D87+D96</f>
        <v>1283.6000000000001</v>
      </c>
      <c r="E83" s="44">
        <f>E84+E85++E88+E90+E91+E92+E93+E94+E95+E86+E87+E96</f>
        <v>484.4</v>
      </c>
      <c r="F83" s="68">
        <f t="shared" si="19"/>
        <v>37.737612963540037</v>
      </c>
      <c r="G83" s="69">
        <f t="shared" si="18"/>
        <v>-43.876723438767236</v>
      </c>
      <c r="H83" s="27"/>
    </row>
    <row r="84" spans="1:8" ht="67.5">
      <c r="A84" s="28" t="s">
        <v>226</v>
      </c>
      <c r="B84" s="29" t="s">
        <v>227</v>
      </c>
      <c r="C84" s="45">
        <v>101.8</v>
      </c>
      <c r="D84" s="63">
        <v>93.9</v>
      </c>
      <c r="E84" s="45">
        <v>42.3</v>
      </c>
      <c r="F84" s="70" t="b">
        <f>J81=E84/D84*100</f>
        <v>0</v>
      </c>
      <c r="G84" s="71">
        <f t="shared" si="18"/>
        <v>-58.447937131630646</v>
      </c>
    </row>
    <row r="85" spans="1:8" ht="90">
      <c r="A85" s="28" t="s">
        <v>228</v>
      </c>
      <c r="B85" s="29" t="s">
        <v>229</v>
      </c>
      <c r="C85" s="45">
        <v>168.8</v>
      </c>
      <c r="D85" s="63">
        <v>285.8</v>
      </c>
      <c r="E85" s="45">
        <v>139.9</v>
      </c>
      <c r="F85" s="70">
        <f t="shared" si="19"/>
        <v>48.950314905528344</v>
      </c>
      <c r="G85" s="71">
        <f t="shared" si="18"/>
        <v>-17.120853080568722</v>
      </c>
    </row>
    <row r="86" spans="1:8" ht="67.5">
      <c r="A86" s="28" t="s">
        <v>230</v>
      </c>
      <c r="B86" s="29" t="s">
        <v>231</v>
      </c>
      <c r="C86" s="45">
        <v>15</v>
      </c>
      <c r="D86" s="63">
        <v>43.2</v>
      </c>
      <c r="E86" s="45">
        <v>41.5</v>
      </c>
      <c r="F86" s="70">
        <f t="shared" si="19"/>
        <v>96.06481481481481</v>
      </c>
      <c r="G86" s="71">
        <f t="shared" si="18"/>
        <v>176.66666666666669</v>
      </c>
    </row>
    <row r="87" spans="1:8" ht="67.5">
      <c r="A87" s="28" t="s">
        <v>264</v>
      </c>
      <c r="B87" s="39" t="s">
        <v>266</v>
      </c>
      <c r="C87" s="45">
        <v>20</v>
      </c>
      <c r="D87" s="63"/>
      <c r="E87" s="45"/>
      <c r="F87" s="70"/>
      <c r="G87" s="71">
        <f t="shared" ref="G87" si="20">E87*100/C87-100</f>
        <v>-100</v>
      </c>
    </row>
    <row r="88" spans="1:8" ht="78.75">
      <c r="A88" s="28" t="s">
        <v>232</v>
      </c>
      <c r="B88" s="29" t="s">
        <v>233</v>
      </c>
      <c r="C88" s="45">
        <v>9.5</v>
      </c>
      <c r="D88" s="63">
        <v>185.1</v>
      </c>
      <c r="E88" s="45">
        <v>13.5</v>
      </c>
      <c r="F88" s="70">
        <f t="shared" si="19"/>
        <v>7.2933549432739069</v>
      </c>
      <c r="G88" s="71">
        <f t="shared" si="18"/>
        <v>42.10526315789474</v>
      </c>
    </row>
    <row r="89" spans="1:8" ht="67.5">
      <c r="A89" s="28" t="s">
        <v>294</v>
      </c>
      <c r="B89" s="29" t="s">
        <v>295</v>
      </c>
      <c r="C89" s="45">
        <v>10</v>
      </c>
      <c r="D89" s="63"/>
      <c r="E89" s="45"/>
      <c r="F89" s="70"/>
      <c r="G89" s="71">
        <f t="shared" ref="G89:G90" si="21">E89*100/C89-100</f>
        <v>-100</v>
      </c>
    </row>
    <row r="90" spans="1:8" ht="67.5">
      <c r="A90" s="28" t="s">
        <v>234</v>
      </c>
      <c r="B90" s="29" t="s">
        <v>235</v>
      </c>
      <c r="C90" s="45">
        <v>10</v>
      </c>
      <c r="D90" s="63">
        <v>7</v>
      </c>
      <c r="E90" s="45"/>
      <c r="F90" s="70"/>
      <c r="G90" s="71">
        <f t="shared" si="21"/>
        <v>-100</v>
      </c>
    </row>
    <row r="91" spans="1:8" ht="90">
      <c r="A91" s="28" t="s">
        <v>236</v>
      </c>
      <c r="B91" s="29" t="s">
        <v>237</v>
      </c>
      <c r="C91" s="45">
        <v>26.8</v>
      </c>
      <c r="D91" s="63">
        <v>83.8</v>
      </c>
      <c r="E91" s="45">
        <v>1</v>
      </c>
      <c r="F91" s="70">
        <f t="shared" ref="F91:F93" si="22">E91/D91*100</f>
        <v>1.1933174224343674</v>
      </c>
      <c r="G91" s="71">
        <f t="shared" ref="G91" si="23">E91*100/C91-100</f>
        <v>-96.268656716417908</v>
      </c>
    </row>
    <row r="92" spans="1:8" ht="101.25">
      <c r="A92" s="28" t="s">
        <v>238</v>
      </c>
      <c r="B92" s="29" t="s">
        <v>239</v>
      </c>
      <c r="C92" s="45">
        <v>14</v>
      </c>
      <c r="D92" s="63">
        <v>40.4</v>
      </c>
      <c r="E92" s="45">
        <v>26.1</v>
      </c>
      <c r="F92" s="70">
        <f t="shared" si="22"/>
        <v>64.603960396039611</v>
      </c>
      <c r="G92" s="71">
        <f t="shared" ref="G92:G93" si="24">E92*100/C92-100</f>
        <v>86.428571428571416</v>
      </c>
    </row>
    <row r="93" spans="1:8" ht="78.75">
      <c r="A93" s="28" t="s">
        <v>240</v>
      </c>
      <c r="B93" s="29" t="s">
        <v>241</v>
      </c>
      <c r="C93" s="45">
        <v>2.9</v>
      </c>
      <c r="D93" s="63">
        <v>3.8</v>
      </c>
      <c r="E93" s="45">
        <v>5.0999999999999996</v>
      </c>
      <c r="F93" s="70">
        <f t="shared" si="22"/>
        <v>134.21052631578948</v>
      </c>
      <c r="G93" s="71">
        <f t="shared" si="24"/>
        <v>75.862068965517238</v>
      </c>
    </row>
    <row r="94" spans="1:8" ht="67.5">
      <c r="A94" s="28" t="s">
        <v>242</v>
      </c>
      <c r="B94" s="29" t="s">
        <v>243</v>
      </c>
      <c r="C94" s="45">
        <v>169.9</v>
      </c>
      <c r="D94" s="63">
        <v>197.6</v>
      </c>
      <c r="E94" s="45">
        <v>59.1</v>
      </c>
      <c r="F94" s="70">
        <f t="shared" si="19"/>
        <v>29.908906882591097</v>
      </c>
      <c r="G94" s="71">
        <f t="shared" si="18"/>
        <v>-65.214832254267208</v>
      </c>
    </row>
    <row r="95" spans="1:8" ht="78.75">
      <c r="A95" s="28" t="s">
        <v>244</v>
      </c>
      <c r="B95" s="29" t="s">
        <v>245</v>
      </c>
      <c r="C95" s="45">
        <v>299.39999999999998</v>
      </c>
      <c r="D95" s="63">
        <v>342.3</v>
      </c>
      <c r="E95" s="45">
        <v>155.9</v>
      </c>
      <c r="F95" s="70">
        <f t="shared" si="19"/>
        <v>45.544843704352907</v>
      </c>
      <c r="G95" s="71">
        <f t="shared" si="18"/>
        <v>-47.929191716766866</v>
      </c>
    </row>
    <row r="96" spans="1:8" ht="123.75">
      <c r="A96" s="28" t="s">
        <v>265</v>
      </c>
      <c r="B96" s="40" t="s">
        <v>267</v>
      </c>
      <c r="C96" s="45">
        <v>15</v>
      </c>
      <c r="D96" s="63">
        <v>0.7</v>
      </c>
      <c r="E96" s="45"/>
      <c r="F96" s="70"/>
      <c r="G96" s="71">
        <f t="shared" si="18"/>
        <v>-100</v>
      </c>
    </row>
    <row r="97" spans="1:9" ht="94.5">
      <c r="A97" s="9" t="s">
        <v>83</v>
      </c>
      <c r="B97" s="10" t="s">
        <v>84</v>
      </c>
      <c r="C97" s="44">
        <f>C98+C99</f>
        <v>416.2</v>
      </c>
      <c r="D97" s="44">
        <f>D98+D99+D101</f>
        <v>235.1</v>
      </c>
      <c r="E97" s="44">
        <f>E98+E99</f>
        <v>5</v>
      </c>
      <c r="F97" s="70">
        <f t="shared" ref="F97" si="25">E97/D97*100</f>
        <v>2.1267545725223309</v>
      </c>
      <c r="G97" s="71">
        <f t="shared" ref="G97" si="26">E97*100/C97-100</f>
        <v>-98.798654493032203</v>
      </c>
    </row>
    <row r="98" spans="1:9" ht="67.5">
      <c r="A98" s="28" t="s">
        <v>246</v>
      </c>
      <c r="B98" s="29" t="s">
        <v>247</v>
      </c>
      <c r="C98" s="45"/>
      <c r="D98" s="63"/>
      <c r="E98" s="45">
        <v>5</v>
      </c>
      <c r="F98" s="70"/>
      <c r="G98" s="71" t="e">
        <f t="shared" ref="G98:G100" si="27">E98*100/C98-100</f>
        <v>#DIV/0!</v>
      </c>
    </row>
    <row r="99" spans="1:9" ht="67.5">
      <c r="A99" s="28" t="s">
        <v>276</v>
      </c>
      <c r="B99" s="38" t="s">
        <v>277</v>
      </c>
      <c r="C99" s="45">
        <v>416.2</v>
      </c>
      <c r="D99" s="63">
        <v>235.1</v>
      </c>
      <c r="E99" s="45"/>
      <c r="F99" s="70"/>
      <c r="G99" s="71">
        <f t="shared" si="27"/>
        <v>-100</v>
      </c>
    </row>
    <row r="100" spans="1:9" ht="55.9" customHeight="1">
      <c r="A100" s="9" t="s">
        <v>280</v>
      </c>
      <c r="B100" s="41" t="s">
        <v>281</v>
      </c>
      <c r="C100" s="50">
        <f>C101</f>
        <v>1.6</v>
      </c>
      <c r="D100" s="50"/>
      <c r="E100" s="50">
        <f>E101</f>
        <v>0.9</v>
      </c>
      <c r="F100" s="70"/>
      <c r="G100" s="71">
        <f t="shared" si="27"/>
        <v>-43.75</v>
      </c>
    </row>
    <row r="101" spans="1:9" ht="45">
      <c r="A101" s="28" t="s">
        <v>278</v>
      </c>
      <c r="B101" s="39" t="s">
        <v>279</v>
      </c>
      <c r="C101" s="45">
        <v>1.6</v>
      </c>
      <c r="D101" s="63"/>
      <c r="E101" s="45">
        <v>0.9</v>
      </c>
      <c r="F101" s="70"/>
      <c r="G101" s="71"/>
    </row>
    <row r="102" spans="1:9" ht="21">
      <c r="A102" s="9" t="s">
        <v>85</v>
      </c>
      <c r="B102" s="10" t="s">
        <v>86</v>
      </c>
      <c r="C102" s="44">
        <f>C104+C105+C106+C103+C107</f>
        <v>316.09999999999997</v>
      </c>
      <c r="D102" s="44">
        <f t="shared" ref="D102" si="28">D104+D105+D106+D103</f>
        <v>1</v>
      </c>
      <c r="E102" s="44">
        <f>E104+E105+E106+E103</f>
        <v>455.59999999999997</v>
      </c>
      <c r="F102" s="68">
        <f t="shared" si="19"/>
        <v>45560</v>
      </c>
      <c r="G102" s="69">
        <f t="shared" si="18"/>
        <v>44.131603922809262</v>
      </c>
    </row>
    <row r="103" spans="1:9" ht="33.75">
      <c r="A103" s="3" t="s">
        <v>282</v>
      </c>
      <c r="B103" s="42" t="s">
        <v>283</v>
      </c>
      <c r="C103" s="44"/>
      <c r="D103" s="44"/>
      <c r="E103" s="74">
        <v>37.700000000000003</v>
      </c>
      <c r="F103" s="70"/>
      <c r="G103" s="71" t="e">
        <f t="shared" ref="G103:G105" si="29">E103*100/C103-100</f>
        <v>#DIV/0!</v>
      </c>
    </row>
    <row r="104" spans="1:9" ht="56.25">
      <c r="A104" s="3" t="s">
        <v>263</v>
      </c>
      <c r="B104" s="37" t="s">
        <v>268</v>
      </c>
      <c r="C104" s="45">
        <v>3.1</v>
      </c>
      <c r="D104" s="63"/>
      <c r="E104" s="45">
        <v>177.3</v>
      </c>
      <c r="F104" s="70"/>
      <c r="G104" s="71">
        <f t="shared" si="29"/>
        <v>5619.3548387096771</v>
      </c>
    </row>
    <row r="105" spans="1:9" ht="45">
      <c r="A105" s="28" t="s">
        <v>224</v>
      </c>
      <c r="B105" s="29" t="s">
        <v>225</v>
      </c>
      <c r="C105" s="45">
        <v>147.5</v>
      </c>
      <c r="D105" s="63"/>
      <c r="E105" s="45">
        <v>143.5</v>
      </c>
      <c r="F105" s="70"/>
      <c r="G105" s="71">
        <f t="shared" si="29"/>
        <v>-2.711864406779668</v>
      </c>
    </row>
    <row r="106" spans="1:9" ht="56.25">
      <c r="A106" s="28" t="s">
        <v>220</v>
      </c>
      <c r="B106" s="29" t="s">
        <v>221</v>
      </c>
      <c r="C106" s="45">
        <v>165.1</v>
      </c>
      <c r="D106" s="63">
        <v>1</v>
      </c>
      <c r="E106" s="45">
        <v>97.1</v>
      </c>
      <c r="F106" s="70">
        <f t="shared" ref="F106" si="30">E106/D106*100</f>
        <v>9710</v>
      </c>
      <c r="G106" s="71">
        <f t="shared" ref="G106" si="31">E106*100/C106-100</f>
        <v>-41.187159297395517</v>
      </c>
      <c r="H106" s="26"/>
      <c r="I106" s="27"/>
    </row>
    <row r="107" spans="1:9" ht="67.5">
      <c r="A107" s="28" t="s">
        <v>222</v>
      </c>
      <c r="B107" s="29" t="s">
        <v>223</v>
      </c>
      <c r="C107" s="45">
        <v>0.4</v>
      </c>
      <c r="D107" s="63"/>
      <c r="E107" s="45"/>
      <c r="F107" s="70"/>
      <c r="G107" s="71">
        <f t="shared" ref="G107" si="32">E107*100/C107-100</f>
        <v>-100</v>
      </c>
      <c r="H107" s="26"/>
      <c r="I107" s="27"/>
    </row>
    <row r="108" spans="1:9" ht="21">
      <c r="A108" s="9" t="s">
        <v>87</v>
      </c>
      <c r="B108" s="10" t="s">
        <v>88</v>
      </c>
      <c r="C108" s="44">
        <f>C109</f>
        <v>89.8</v>
      </c>
      <c r="D108" s="47">
        <f>D109</f>
        <v>50</v>
      </c>
      <c r="E108" s="44">
        <f>E109</f>
        <v>5.4</v>
      </c>
      <c r="F108" s="68">
        <f t="shared" ref="F108:F109" si="33">E108/D108*100</f>
        <v>10.8</v>
      </c>
      <c r="G108" s="69">
        <f t="shared" ref="G108:G109" si="34">E108*100/C108-100</f>
        <v>-93.986636971046778</v>
      </c>
    </row>
    <row r="109" spans="1:9" ht="90">
      <c r="A109" s="11" t="s">
        <v>89</v>
      </c>
      <c r="B109" s="12" t="s">
        <v>90</v>
      </c>
      <c r="C109" s="45">
        <v>89.8</v>
      </c>
      <c r="D109" s="63">
        <v>50</v>
      </c>
      <c r="E109" s="45">
        <v>5.4</v>
      </c>
      <c r="F109" s="70">
        <f t="shared" si="33"/>
        <v>10.8</v>
      </c>
      <c r="G109" s="71">
        <f t="shared" si="34"/>
        <v>-93.986636971046778</v>
      </c>
    </row>
    <row r="110" spans="1:9">
      <c r="A110" s="7" t="s">
        <v>91</v>
      </c>
      <c r="B110" s="8" t="s">
        <v>92</v>
      </c>
      <c r="C110" s="43">
        <f>C111+C114</f>
        <v>145.69999999999999</v>
      </c>
      <c r="D110" s="43"/>
      <c r="E110" s="43">
        <f>E111+E114</f>
        <v>153.5</v>
      </c>
      <c r="F110" s="70"/>
      <c r="G110" s="71">
        <f t="shared" ref="G110:G115" si="35">E110*100/C110-100</f>
        <v>5.3534660260809943</v>
      </c>
    </row>
    <row r="111" spans="1:9">
      <c r="A111" s="9" t="s">
        <v>93</v>
      </c>
      <c r="B111" s="10" t="s">
        <v>94</v>
      </c>
      <c r="C111" s="44">
        <f>C112+C113</f>
        <v>141</v>
      </c>
      <c r="D111" s="47"/>
      <c r="E111" s="44">
        <f>E112+E113</f>
        <v>139.4</v>
      </c>
      <c r="F111" s="70"/>
      <c r="G111" s="71">
        <f t="shared" si="35"/>
        <v>-1.1347517730496435</v>
      </c>
    </row>
    <row r="112" spans="1:9" ht="22.5">
      <c r="A112" s="11" t="s">
        <v>95</v>
      </c>
      <c r="B112" s="12" t="s">
        <v>96</v>
      </c>
      <c r="C112" s="45">
        <v>141</v>
      </c>
      <c r="D112" s="63"/>
      <c r="E112" s="45">
        <v>141.4</v>
      </c>
      <c r="F112" s="70"/>
      <c r="G112" s="71">
        <f t="shared" si="35"/>
        <v>0.28368794326240732</v>
      </c>
    </row>
    <row r="113" spans="1:7" ht="22.5">
      <c r="A113" s="11" t="s">
        <v>97</v>
      </c>
      <c r="B113" s="12" t="s">
        <v>98</v>
      </c>
      <c r="C113" s="45"/>
      <c r="D113" s="63"/>
      <c r="E113" s="45">
        <v>-2</v>
      </c>
      <c r="F113" s="70"/>
      <c r="G113" s="71"/>
    </row>
    <row r="114" spans="1:7">
      <c r="A114" s="9" t="s">
        <v>99</v>
      </c>
      <c r="B114" s="10" t="s">
        <v>100</v>
      </c>
      <c r="C114" s="44">
        <f>C115</f>
        <v>4.7</v>
      </c>
      <c r="D114" s="44"/>
      <c r="E114" s="44">
        <f>E115</f>
        <v>14.1</v>
      </c>
      <c r="F114" s="70"/>
      <c r="G114" s="71">
        <f t="shared" si="35"/>
        <v>200</v>
      </c>
    </row>
    <row r="115" spans="1:7" ht="22.5">
      <c r="A115" s="11" t="s">
        <v>101</v>
      </c>
      <c r="B115" s="12" t="s">
        <v>102</v>
      </c>
      <c r="C115" s="45">
        <v>4.7</v>
      </c>
      <c r="D115" s="45"/>
      <c r="E115" s="45">
        <v>14.1</v>
      </c>
      <c r="F115" s="70"/>
      <c r="G115" s="71">
        <f t="shared" si="35"/>
        <v>200</v>
      </c>
    </row>
    <row r="116" spans="1:7">
      <c r="A116" s="11" t="s">
        <v>248</v>
      </c>
      <c r="B116" s="12" t="s">
        <v>249</v>
      </c>
      <c r="C116" s="51"/>
      <c r="D116" s="63"/>
      <c r="E116" s="45"/>
      <c r="F116" s="70"/>
      <c r="G116" s="71"/>
    </row>
    <row r="117" spans="1:7">
      <c r="A117" s="5" t="s">
        <v>103</v>
      </c>
      <c r="B117" s="6" t="s">
        <v>104</v>
      </c>
      <c r="C117" s="75">
        <f>C118+C151+C157+C160</f>
        <v>629417.74622000009</v>
      </c>
      <c r="D117" s="75">
        <f>D118+D151+D157+D160</f>
        <v>3046219.0548</v>
      </c>
      <c r="E117" s="75">
        <f>E118+E151+E157+E160</f>
        <v>1183934.9148000001</v>
      </c>
      <c r="F117" s="68">
        <f t="shared" si="19"/>
        <v>38.865718239613976</v>
      </c>
      <c r="G117" s="69">
        <f t="shared" si="18"/>
        <v>88.100021314966227</v>
      </c>
    </row>
    <row r="118" spans="1:7" ht="31.5">
      <c r="A118" s="7" t="s">
        <v>105</v>
      </c>
      <c r="B118" s="8" t="s">
        <v>106</v>
      </c>
      <c r="C118" s="46">
        <f>C119+C123+C139+C147</f>
        <v>629105.60152000003</v>
      </c>
      <c r="D118" s="46">
        <f>D119+D123+D139+D147</f>
        <v>3045577.4292000001</v>
      </c>
      <c r="E118" s="46">
        <f>E119+E123+E139+E147</f>
        <v>1182925.68227</v>
      </c>
      <c r="F118" s="68">
        <f t="shared" si="19"/>
        <v>38.840768615123537</v>
      </c>
      <c r="G118" s="69">
        <f t="shared" si="18"/>
        <v>88.032927923690295</v>
      </c>
    </row>
    <row r="119" spans="1:7" ht="21">
      <c r="A119" s="9" t="s">
        <v>107</v>
      </c>
      <c r="B119" s="10" t="s">
        <v>108</v>
      </c>
      <c r="C119" s="47">
        <f>C120+C121+C122</f>
        <v>39339.730000000003</v>
      </c>
      <c r="D119" s="81">
        <v>57625.457589999998</v>
      </c>
      <c r="E119" s="81">
        <v>30701.8</v>
      </c>
      <c r="F119" s="68">
        <f t="shared" si="19"/>
        <v>53.278188640931191</v>
      </c>
      <c r="G119" s="69">
        <f t="shared" si="18"/>
        <v>-21.957268135800632</v>
      </c>
    </row>
    <row r="120" spans="1:7">
      <c r="A120" s="11" t="s">
        <v>109</v>
      </c>
      <c r="B120" s="12" t="s">
        <v>110</v>
      </c>
      <c r="C120" s="45">
        <v>14182.05</v>
      </c>
      <c r="D120" s="76">
        <v>250.3</v>
      </c>
      <c r="E120" s="76">
        <v>125.14998</v>
      </c>
      <c r="F120" s="70">
        <f t="shared" si="19"/>
        <v>49.999992009588489</v>
      </c>
      <c r="G120" s="71">
        <f t="shared" si="18"/>
        <v>-99.117546617026449</v>
      </c>
    </row>
    <row r="121" spans="1:7" ht="22.5">
      <c r="A121" s="11" t="s">
        <v>111</v>
      </c>
      <c r="B121" s="12" t="s">
        <v>112</v>
      </c>
      <c r="C121" s="45">
        <v>21395</v>
      </c>
      <c r="D121" s="76">
        <v>53597.1</v>
      </c>
      <c r="E121" s="76">
        <v>26798.55</v>
      </c>
      <c r="F121" s="70">
        <f t="shared" si="19"/>
        <v>50</v>
      </c>
      <c r="G121" s="71">
        <f t="shared" si="18"/>
        <v>25.256134610890399</v>
      </c>
    </row>
    <row r="122" spans="1:7">
      <c r="A122" s="11" t="s">
        <v>302</v>
      </c>
      <c r="B122" s="78" t="s">
        <v>303</v>
      </c>
      <c r="C122" s="45">
        <v>3762.68</v>
      </c>
      <c r="D122" s="76">
        <v>3778.0575899999999</v>
      </c>
      <c r="E122" s="76">
        <v>3778.0575899999999</v>
      </c>
      <c r="F122" s="70">
        <f t="shared" si="19"/>
        <v>100</v>
      </c>
      <c r="G122" s="71">
        <f t="shared" si="18"/>
        <v>0.40868715915250675</v>
      </c>
    </row>
    <row r="123" spans="1:7" ht="21">
      <c r="A123" s="9" t="s">
        <v>113</v>
      </c>
      <c r="B123" s="79" t="s">
        <v>114</v>
      </c>
      <c r="C123" s="44">
        <v>136608.83840000001</v>
      </c>
      <c r="D123" s="50">
        <f>D124+D125+D126+D127+D128+D129+D130+D131+D132+D133+D134+D135+D136+D137+D138</f>
        <v>2012143.44942</v>
      </c>
      <c r="E123" s="50">
        <f>E124+E125+E126+E127+E128+E129+E130+E131+E132+E133+E134+E135+E136+E137+E138</f>
        <v>639410.62104</v>
      </c>
      <c r="F123" s="68">
        <f t="shared" si="19"/>
        <v>31.777586296062044</v>
      </c>
      <c r="G123" s="69">
        <f t="shared" si="18"/>
        <v>368.05948175019398</v>
      </c>
    </row>
    <row r="124" spans="1:7" ht="22.5">
      <c r="A124" s="11" t="s">
        <v>178</v>
      </c>
      <c r="B124" s="78" t="s">
        <v>177</v>
      </c>
      <c r="C124" s="45">
        <v>142.215</v>
      </c>
      <c r="D124" s="76">
        <v>340973.44906000001</v>
      </c>
      <c r="E124" s="76">
        <v>0</v>
      </c>
      <c r="F124" s="70">
        <f t="shared" si="19"/>
        <v>0</v>
      </c>
      <c r="G124" s="71">
        <f t="shared" si="18"/>
        <v>-100</v>
      </c>
    </row>
    <row r="125" spans="1:7" ht="101.25">
      <c r="A125" s="11" t="s">
        <v>115</v>
      </c>
      <c r="B125" s="78" t="s">
        <v>116</v>
      </c>
      <c r="C125" s="45">
        <v>0</v>
      </c>
      <c r="D125" s="76">
        <v>1309066.39438</v>
      </c>
      <c r="E125" s="76">
        <v>464591.90841999999</v>
      </c>
      <c r="F125" s="70">
        <f t="shared" si="19"/>
        <v>35.490324281072084</v>
      </c>
      <c r="G125" s="71"/>
    </row>
    <row r="126" spans="1:7" ht="67.5">
      <c r="A126" s="11" t="s">
        <v>117</v>
      </c>
      <c r="B126" s="78" t="s">
        <v>118</v>
      </c>
      <c r="C126" s="45">
        <v>0</v>
      </c>
      <c r="D126" s="76">
        <v>22170.28398</v>
      </c>
      <c r="E126" s="76">
        <v>3842.5721400000002</v>
      </c>
      <c r="F126" s="70">
        <f t="shared" si="19"/>
        <v>17.332083537885293</v>
      </c>
      <c r="G126" s="71"/>
    </row>
    <row r="127" spans="1:7" ht="45">
      <c r="A127" s="11" t="s">
        <v>119</v>
      </c>
      <c r="B127" s="78" t="s">
        <v>120</v>
      </c>
      <c r="C127" s="45">
        <v>8381.6</v>
      </c>
      <c r="D127" s="76">
        <v>15392.1</v>
      </c>
      <c r="E127" s="76">
        <v>8450</v>
      </c>
      <c r="F127" s="70">
        <f t="shared" si="19"/>
        <v>54.898291980951264</v>
      </c>
      <c r="G127" s="71">
        <f t="shared" si="18"/>
        <v>0.81607330342654905</v>
      </c>
    </row>
    <row r="128" spans="1:7" ht="45">
      <c r="A128" s="11" t="s">
        <v>121</v>
      </c>
      <c r="B128" s="78" t="s">
        <v>122</v>
      </c>
      <c r="C128" s="45">
        <v>932.04669999999999</v>
      </c>
      <c r="D128" s="76">
        <v>1281.44058</v>
      </c>
      <c r="E128" s="76">
        <v>1281.44058</v>
      </c>
      <c r="F128" s="70">
        <f t="shared" si="19"/>
        <v>100</v>
      </c>
      <c r="G128" s="71">
        <f t="shared" si="18"/>
        <v>37.486735374954918</v>
      </c>
    </row>
    <row r="129" spans="1:7" ht="45">
      <c r="A129" s="11" t="s">
        <v>304</v>
      </c>
      <c r="B129" s="78" t="s">
        <v>305</v>
      </c>
      <c r="C129" s="45">
        <v>535.6</v>
      </c>
      <c r="D129" s="45"/>
      <c r="E129" s="45"/>
      <c r="F129" s="70"/>
      <c r="G129" s="71">
        <f t="shared" si="18"/>
        <v>-100</v>
      </c>
    </row>
    <row r="130" spans="1:7" ht="22.5">
      <c r="A130" s="11" t="s">
        <v>123</v>
      </c>
      <c r="B130" s="78" t="s">
        <v>124</v>
      </c>
      <c r="C130" s="45">
        <v>787.75189999999998</v>
      </c>
      <c r="D130" s="45"/>
      <c r="E130" s="45"/>
      <c r="F130" s="70"/>
      <c r="G130" s="71">
        <f t="shared" si="18"/>
        <v>-100</v>
      </c>
    </row>
    <row r="131" spans="1:7" ht="22.5">
      <c r="A131" s="11" t="s">
        <v>306</v>
      </c>
      <c r="B131" s="78" t="s">
        <v>307</v>
      </c>
      <c r="C131" s="45">
        <v>0</v>
      </c>
      <c r="D131" s="76">
        <v>2951.4694599999998</v>
      </c>
      <c r="E131" s="45"/>
      <c r="F131" s="70">
        <f t="shared" si="19"/>
        <v>0</v>
      </c>
      <c r="G131" s="71"/>
    </row>
    <row r="132" spans="1:7" ht="22.5">
      <c r="A132" s="11" t="s">
        <v>308</v>
      </c>
      <c r="B132" s="78" t="s">
        <v>309</v>
      </c>
      <c r="C132" s="45">
        <v>11547.0072</v>
      </c>
      <c r="D132" s="76">
        <v>54125.416669999999</v>
      </c>
      <c r="E132" s="76">
        <v>12514.66704</v>
      </c>
      <c r="F132" s="70">
        <f t="shared" si="19"/>
        <v>23.121608682111972</v>
      </c>
      <c r="G132" s="71">
        <f t="shared" si="18"/>
        <v>8.380178718516774</v>
      </c>
    </row>
    <row r="133" spans="1:7">
      <c r="A133" s="11" t="s">
        <v>125</v>
      </c>
      <c r="B133" s="78" t="s">
        <v>126</v>
      </c>
      <c r="C133" s="45">
        <v>408.18630000000002</v>
      </c>
      <c r="D133" s="76">
        <v>4766.893</v>
      </c>
      <c r="E133" s="76">
        <v>4766.893</v>
      </c>
      <c r="F133" s="70">
        <f t="shared" si="19"/>
        <v>100</v>
      </c>
      <c r="G133" s="71">
        <f t="shared" si="18"/>
        <v>1067.8228789158284</v>
      </c>
    </row>
    <row r="134" spans="1:7" ht="22.5">
      <c r="A134" s="11" t="s">
        <v>127</v>
      </c>
      <c r="B134" s="78" t="s">
        <v>128</v>
      </c>
      <c r="C134" s="45">
        <v>648.50199999999995</v>
      </c>
      <c r="D134" s="90">
        <v>5881.6130000000003</v>
      </c>
      <c r="E134" s="90">
        <v>129.56084999999999</v>
      </c>
      <c r="F134" s="70">
        <f t="shared" si="19"/>
        <v>2.2028115416638254</v>
      </c>
      <c r="G134" s="71">
        <f t="shared" si="18"/>
        <v>-80.02151882338066</v>
      </c>
    </row>
    <row r="135" spans="1:7" ht="22.5">
      <c r="A135" s="11" t="s">
        <v>129</v>
      </c>
      <c r="B135" s="78" t="s">
        <v>130</v>
      </c>
      <c r="C135" s="45">
        <v>511</v>
      </c>
      <c r="D135" s="90">
        <v>1100</v>
      </c>
      <c r="E135" s="90">
        <v>0</v>
      </c>
      <c r="F135" s="70">
        <f t="shared" si="19"/>
        <v>0</v>
      </c>
      <c r="G135" s="71">
        <f t="shared" si="18"/>
        <v>-100</v>
      </c>
    </row>
    <row r="136" spans="1:7" ht="22.5">
      <c r="A136" s="11" t="s">
        <v>310</v>
      </c>
      <c r="B136" s="78" t="s">
        <v>311</v>
      </c>
      <c r="C136" s="45">
        <v>15000</v>
      </c>
      <c r="D136" s="76">
        <v>19707.638889999998</v>
      </c>
      <c r="E136" s="76">
        <v>15566.49144</v>
      </c>
      <c r="F136" s="70">
        <f t="shared" si="19"/>
        <v>78.987094937581332</v>
      </c>
      <c r="G136" s="71">
        <f t="shared" si="18"/>
        <v>3.7766096000000005</v>
      </c>
    </row>
    <row r="137" spans="1:7" ht="56.25">
      <c r="A137" s="82" t="s">
        <v>318</v>
      </c>
      <c r="B137" s="83" t="s">
        <v>319</v>
      </c>
      <c r="C137" s="45"/>
      <c r="D137" s="76">
        <v>45358.775000000001</v>
      </c>
      <c r="E137" s="76">
        <v>9218.4274399999995</v>
      </c>
      <c r="F137" s="70">
        <f t="shared" si="19"/>
        <v>20.323360672769489</v>
      </c>
      <c r="G137" s="71"/>
    </row>
    <row r="138" spans="1:7">
      <c r="A138" s="11" t="s">
        <v>131</v>
      </c>
      <c r="B138" s="78" t="s">
        <v>132</v>
      </c>
      <c r="C138" s="45">
        <v>97714.929300000003</v>
      </c>
      <c r="D138" s="76">
        <v>189367.9754</v>
      </c>
      <c r="E138" s="76">
        <v>119048.66013</v>
      </c>
      <c r="F138" s="70">
        <f t="shared" si="19"/>
        <v>62.866310884158082</v>
      </c>
      <c r="G138" s="71">
        <f t="shared" si="18"/>
        <v>21.832621670842272</v>
      </c>
    </row>
    <row r="139" spans="1:7" ht="21">
      <c r="A139" s="9" t="s">
        <v>133</v>
      </c>
      <c r="B139" s="79" t="s">
        <v>134</v>
      </c>
      <c r="C139" s="47">
        <f>C140+C141+C143+C144+C145+C146</f>
        <v>438692.73311999999</v>
      </c>
      <c r="D139" s="47">
        <f>D140+D141+D143+D144+D145+D146+D142</f>
        <v>882032.89100000006</v>
      </c>
      <c r="E139" s="47">
        <f>E140+E141+E143+E144+E145+E146+E142</f>
        <v>471474.64174999995</v>
      </c>
      <c r="F139" s="68">
        <f t="shared" si="19"/>
        <v>53.4531814585132</v>
      </c>
      <c r="G139" s="69">
        <f t="shared" si="18"/>
        <v>7.4726354359357003</v>
      </c>
    </row>
    <row r="140" spans="1:7" ht="33.75">
      <c r="A140" s="11" t="s">
        <v>135</v>
      </c>
      <c r="B140" s="78" t="s">
        <v>136</v>
      </c>
      <c r="C140" s="45">
        <v>21897.072120000001</v>
      </c>
      <c r="D140" s="76">
        <v>64641.061999999998</v>
      </c>
      <c r="E140" s="76">
        <v>32102.328529999999</v>
      </c>
      <c r="F140" s="70">
        <f t="shared" si="19"/>
        <v>49.662439843578063</v>
      </c>
      <c r="G140" s="71">
        <f t="shared" si="18"/>
        <v>46.605575184085382</v>
      </c>
    </row>
    <row r="141" spans="1:7" ht="56.25">
      <c r="A141" s="11" t="s">
        <v>137</v>
      </c>
      <c r="B141" s="78" t="s">
        <v>138</v>
      </c>
      <c r="C141" s="45">
        <v>4850</v>
      </c>
      <c r="D141" s="76">
        <v>16147.5</v>
      </c>
      <c r="E141" s="76">
        <v>8350</v>
      </c>
      <c r="F141" s="70">
        <f t="shared" si="19"/>
        <v>51.710791144139954</v>
      </c>
      <c r="G141" s="71">
        <f t="shared" si="18"/>
        <v>72.164948453608247</v>
      </c>
    </row>
    <row r="142" spans="1:7" ht="56.25">
      <c r="A142" s="11" t="s">
        <v>139</v>
      </c>
      <c r="B142" s="12" t="s">
        <v>140</v>
      </c>
      <c r="C142" s="45"/>
      <c r="D142" s="76">
        <v>9431.3169999999991</v>
      </c>
      <c r="E142" s="76">
        <v>9431.3169999999991</v>
      </c>
      <c r="F142" s="70">
        <f t="shared" si="19"/>
        <v>100</v>
      </c>
      <c r="G142" s="71"/>
    </row>
    <row r="143" spans="1:7" ht="33.75">
      <c r="A143" s="11" t="s">
        <v>141</v>
      </c>
      <c r="B143" s="78" t="s">
        <v>312</v>
      </c>
      <c r="C143" s="45">
        <v>1307.3209999999999</v>
      </c>
      <c r="D143" s="90">
        <v>4053.2809999999999</v>
      </c>
      <c r="E143" s="90">
        <v>1705.89222</v>
      </c>
      <c r="F143" s="70">
        <f t="shared" si="19"/>
        <v>42.08670013255928</v>
      </c>
      <c r="G143" s="71">
        <f t="shared" si="18"/>
        <v>30.487632341253629</v>
      </c>
    </row>
    <row r="144" spans="1:7" ht="45">
      <c r="A144" s="11" t="s">
        <v>142</v>
      </c>
      <c r="B144" s="78" t="s">
        <v>143</v>
      </c>
      <c r="C144" s="45">
        <v>414.19</v>
      </c>
      <c r="D144" s="76">
        <v>7.1589999999999998</v>
      </c>
      <c r="E144" s="76">
        <v>7.1589999999999998</v>
      </c>
      <c r="F144" s="70">
        <f t="shared" si="19"/>
        <v>100</v>
      </c>
      <c r="G144" s="71">
        <f t="shared" ref="G144:G165" si="36">E144*100/C144-100</f>
        <v>-98.271566189429976</v>
      </c>
    </row>
    <row r="145" spans="1:7" ht="22.5">
      <c r="A145" s="11" t="s">
        <v>144</v>
      </c>
      <c r="B145" s="78" t="s">
        <v>145</v>
      </c>
      <c r="C145" s="45">
        <v>17.05</v>
      </c>
      <c r="D145" s="90">
        <v>1.972</v>
      </c>
      <c r="E145" s="90">
        <v>0.84499999999999997</v>
      </c>
      <c r="F145" s="70">
        <f t="shared" si="19"/>
        <v>42.849898580121703</v>
      </c>
      <c r="G145" s="71">
        <f t="shared" si="36"/>
        <v>-95.043988269794724</v>
      </c>
    </row>
    <row r="146" spans="1:7">
      <c r="A146" s="11" t="s">
        <v>146</v>
      </c>
      <c r="B146" s="78" t="s">
        <v>147</v>
      </c>
      <c r="C146" s="45">
        <v>410207.1</v>
      </c>
      <c r="D146" s="76">
        <v>787750.6</v>
      </c>
      <c r="E146" s="76">
        <v>419877.1</v>
      </c>
      <c r="F146" s="70">
        <f t="shared" ref="F146:F165" si="37">E146/D146*100</f>
        <v>53.300765496084665</v>
      </c>
      <c r="G146" s="71">
        <f t="shared" si="36"/>
        <v>2.3573458382363555</v>
      </c>
    </row>
    <row r="147" spans="1:7">
      <c r="A147" s="9" t="s">
        <v>148</v>
      </c>
      <c r="B147" s="79" t="s">
        <v>149</v>
      </c>
      <c r="C147" s="47">
        <f>C148</f>
        <v>14464.3</v>
      </c>
      <c r="D147" s="89">
        <f>D148+D149+D150</f>
        <v>93775.63119</v>
      </c>
      <c r="E147" s="89">
        <f>E148+E149+E150</f>
        <v>41338.619480000001</v>
      </c>
      <c r="F147" s="68">
        <f t="shared" si="37"/>
        <v>44.08247532479232</v>
      </c>
      <c r="G147" s="69">
        <f t="shared" si="36"/>
        <v>185.79758080238935</v>
      </c>
    </row>
    <row r="148" spans="1:7" ht="56.25">
      <c r="A148" s="11" t="s">
        <v>150</v>
      </c>
      <c r="B148" s="78" t="s">
        <v>151</v>
      </c>
      <c r="C148" s="45">
        <v>14464.3</v>
      </c>
      <c r="D148" s="76">
        <v>25019.9</v>
      </c>
      <c r="E148" s="76">
        <v>17010</v>
      </c>
      <c r="F148" s="70">
        <f t="shared" si="37"/>
        <v>67.985883236943394</v>
      </c>
      <c r="G148" s="71">
        <f t="shared" si="36"/>
        <v>17.599883851966567</v>
      </c>
    </row>
    <row r="149" spans="1:7" ht="33.75">
      <c r="A149" s="82" t="s">
        <v>320</v>
      </c>
      <c r="B149" s="83" t="s">
        <v>321</v>
      </c>
      <c r="C149" s="45"/>
      <c r="D149" s="76">
        <v>10000</v>
      </c>
      <c r="E149" s="76">
        <v>10000</v>
      </c>
      <c r="F149" s="70">
        <f t="shared" si="37"/>
        <v>100</v>
      </c>
      <c r="G149" s="71"/>
    </row>
    <row r="150" spans="1:7" ht="22.5">
      <c r="A150" s="84" t="s">
        <v>322</v>
      </c>
      <c r="B150" s="85" t="s">
        <v>323</v>
      </c>
      <c r="C150" s="45"/>
      <c r="D150" s="76">
        <v>58755.731189999999</v>
      </c>
      <c r="E150" s="76">
        <v>14328.619479999999</v>
      </c>
      <c r="F150" s="70">
        <f t="shared" si="37"/>
        <v>24.38676055900854</v>
      </c>
      <c r="G150" s="71"/>
    </row>
    <row r="151" spans="1:7">
      <c r="A151" s="7" t="s">
        <v>152</v>
      </c>
      <c r="B151" s="80" t="s">
        <v>153</v>
      </c>
      <c r="C151" s="43">
        <v>2612.0329999999999</v>
      </c>
      <c r="D151" s="43">
        <f>D152</f>
        <v>122.15</v>
      </c>
      <c r="E151" s="43">
        <f>E152</f>
        <v>188.05</v>
      </c>
      <c r="F151" s="68">
        <f t="shared" si="37"/>
        <v>153.95006139991813</v>
      </c>
      <c r="G151" s="69">
        <f t="shared" si="36"/>
        <v>-92.80062694460598</v>
      </c>
    </row>
    <row r="152" spans="1:7" ht="21">
      <c r="A152" s="9" t="s">
        <v>313</v>
      </c>
      <c r="B152" s="79" t="s">
        <v>154</v>
      </c>
      <c r="C152" s="47">
        <f>C153+C154+C155+C156</f>
        <v>2611.9830000000002</v>
      </c>
      <c r="D152" s="47">
        <f t="shared" ref="D152:E152" si="38">D153+D154+D155+D156</f>
        <v>122.15</v>
      </c>
      <c r="E152" s="47">
        <f t="shared" si="38"/>
        <v>188.05</v>
      </c>
      <c r="F152" s="68">
        <f t="shared" si="37"/>
        <v>153.95006139991813</v>
      </c>
      <c r="G152" s="69">
        <f t="shared" si="36"/>
        <v>-92.800489130289137</v>
      </c>
    </row>
    <row r="153" spans="1:7" ht="67.5">
      <c r="A153" s="11" t="s">
        <v>155</v>
      </c>
      <c r="B153" s="78" t="s">
        <v>156</v>
      </c>
      <c r="C153" s="45">
        <v>520.48299999999995</v>
      </c>
      <c r="D153" s="91">
        <v>38.6</v>
      </c>
      <c r="E153" s="91">
        <v>38.6</v>
      </c>
      <c r="F153" s="70">
        <f t="shared" si="37"/>
        <v>100</v>
      </c>
      <c r="G153" s="71">
        <f t="shared" si="36"/>
        <v>-92.583811575017819</v>
      </c>
    </row>
    <row r="154" spans="1:7" ht="22.5">
      <c r="A154" s="11" t="s">
        <v>157</v>
      </c>
      <c r="B154" s="78" t="s">
        <v>154</v>
      </c>
      <c r="C154" s="45">
        <v>1981</v>
      </c>
      <c r="D154" s="91"/>
      <c r="E154" s="91"/>
      <c r="F154" s="70"/>
      <c r="G154" s="71">
        <f t="shared" si="36"/>
        <v>-100</v>
      </c>
    </row>
    <row r="155" spans="1:7" ht="33.75">
      <c r="A155" s="11" t="s">
        <v>159</v>
      </c>
      <c r="B155" s="78" t="s">
        <v>160</v>
      </c>
      <c r="C155" s="45">
        <v>20.5</v>
      </c>
      <c r="D155" s="91">
        <v>33.549999999999997</v>
      </c>
      <c r="E155" s="91">
        <v>83.45</v>
      </c>
      <c r="F155" s="70">
        <f t="shared" si="37"/>
        <v>248.73323397913563</v>
      </c>
      <c r="G155" s="71">
        <f t="shared" si="36"/>
        <v>307.07317073170731</v>
      </c>
    </row>
    <row r="156" spans="1:7" ht="22.5">
      <c r="A156" s="11" t="s">
        <v>161</v>
      </c>
      <c r="B156" s="78" t="s">
        <v>158</v>
      </c>
      <c r="C156" s="45">
        <v>90</v>
      </c>
      <c r="D156" s="91">
        <v>50</v>
      </c>
      <c r="E156" s="91">
        <v>66</v>
      </c>
      <c r="F156" s="70">
        <f t="shared" si="37"/>
        <v>132</v>
      </c>
      <c r="G156" s="71">
        <f t="shared" si="36"/>
        <v>-26.666666666666671</v>
      </c>
    </row>
    <row r="157" spans="1:7" ht="52.5">
      <c r="A157" s="86" t="s">
        <v>162</v>
      </c>
      <c r="B157" s="87" t="s">
        <v>163</v>
      </c>
      <c r="C157" s="43">
        <f>C158</f>
        <v>29.85</v>
      </c>
      <c r="D157" s="88">
        <v>519.47559999999999</v>
      </c>
      <c r="E157" s="88">
        <f>E158</f>
        <v>2791.5709400000001</v>
      </c>
      <c r="F157" s="68">
        <f t="shared" si="37"/>
        <v>537.38249496222727</v>
      </c>
      <c r="G157" s="69">
        <f t="shared" si="36"/>
        <v>9251.9964489112226</v>
      </c>
    </row>
    <row r="158" spans="1:7" ht="73.5">
      <c r="A158" s="9" t="s">
        <v>164</v>
      </c>
      <c r="B158" s="79" t="s">
        <v>165</v>
      </c>
      <c r="C158" s="44">
        <f>C159</f>
        <v>29.85</v>
      </c>
      <c r="D158" s="88">
        <v>519.47559999999999</v>
      </c>
      <c r="E158" s="88">
        <f>E159</f>
        <v>2791.5709400000001</v>
      </c>
      <c r="F158" s="68">
        <f t="shared" si="37"/>
        <v>537.38249496222727</v>
      </c>
      <c r="G158" s="69">
        <f t="shared" si="36"/>
        <v>9251.9964489112226</v>
      </c>
    </row>
    <row r="159" spans="1:7" ht="67.5">
      <c r="A159" s="11" t="s">
        <v>166</v>
      </c>
      <c r="B159" s="78" t="s">
        <v>167</v>
      </c>
      <c r="C159" s="45">
        <v>29.85</v>
      </c>
      <c r="D159" s="76">
        <v>519.47559999999999</v>
      </c>
      <c r="E159" s="76">
        <v>2791.5709400000001</v>
      </c>
      <c r="F159" s="70">
        <f t="shared" si="37"/>
        <v>537.38249496222727</v>
      </c>
      <c r="G159" s="71">
        <f t="shared" si="36"/>
        <v>9251.9964489112226</v>
      </c>
    </row>
    <row r="160" spans="1:7" ht="42">
      <c r="A160" s="7" t="s">
        <v>168</v>
      </c>
      <c r="B160" s="80" t="s">
        <v>169</v>
      </c>
      <c r="C160" s="43">
        <f>C161</f>
        <v>-2329.7383</v>
      </c>
      <c r="D160" s="91"/>
      <c r="E160" s="93">
        <f>E161</f>
        <v>-1970.38841</v>
      </c>
      <c r="F160" s="68"/>
      <c r="G160" s="69">
        <f t="shared" si="36"/>
        <v>-15.424474499989969</v>
      </c>
    </row>
    <row r="161" spans="1:7" ht="42">
      <c r="A161" s="9" t="s">
        <v>170</v>
      </c>
      <c r="B161" s="79" t="s">
        <v>171</v>
      </c>
      <c r="C161" s="44">
        <v>-2329.7383</v>
      </c>
      <c r="D161" s="91"/>
      <c r="E161" s="93">
        <f>E164</f>
        <v>-1970.38841</v>
      </c>
      <c r="F161" s="68"/>
      <c r="G161" s="69">
        <f t="shared" si="36"/>
        <v>-15.424474499989969</v>
      </c>
    </row>
    <row r="162" spans="1:7" ht="56.25">
      <c r="A162" s="11" t="s">
        <v>314</v>
      </c>
      <c r="B162" s="78" t="s">
        <v>315</v>
      </c>
      <c r="C162" s="45">
        <v>-857.03399999999999</v>
      </c>
      <c r="D162" s="91"/>
      <c r="E162" s="92"/>
      <c r="F162" s="70"/>
      <c r="G162" s="71">
        <f t="shared" si="36"/>
        <v>-100</v>
      </c>
    </row>
    <row r="163" spans="1:7" ht="67.5">
      <c r="A163" s="11" t="s">
        <v>316</v>
      </c>
      <c r="B163" s="78" t="s">
        <v>317</v>
      </c>
      <c r="C163" s="45">
        <v>-857.03399999999999</v>
      </c>
      <c r="D163" s="91"/>
      <c r="E163" s="92"/>
      <c r="F163" s="70"/>
      <c r="G163" s="71">
        <f t="shared" si="36"/>
        <v>-100</v>
      </c>
    </row>
    <row r="164" spans="1:7" ht="45">
      <c r="A164" s="11" t="s">
        <v>172</v>
      </c>
      <c r="B164" s="78" t="s">
        <v>173</v>
      </c>
      <c r="C164" s="45">
        <v>-615.6703</v>
      </c>
      <c r="D164" s="91"/>
      <c r="E164" s="92">
        <v>-1970.38841</v>
      </c>
      <c r="F164" s="70"/>
      <c r="G164" s="71">
        <f t="shared" si="36"/>
        <v>220.03954226799641</v>
      </c>
    </row>
    <row r="165" spans="1:7">
      <c r="A165" s="13" t="s">
        <v>174</v>
      </c>
      <c r="B165" s="14"/>
      <c r="C165" s="77">
        <f>C117+C6</f>
        <v>862040.24622000009</v>
      </c>
      <c r="D165" s="77">
        <f t="shared" ref="D165:E165" si="39">D117+D6</f>
        <v>3544143.6548000001</v>
      </c>
      <c r="E165" s="77">
        <f t="shared" si="39"/>
        <v>1445501.7148000002</v>
      </c>
      <c r="F165" s="68">
        <f t="shared" si="37"/>
        <v>40.785641203970087</v>
      </c>
      <c r="G165" s="69">
        <f t="shared" si="36"/>
        <v>67.683785198944832</v>
      </c>
    </row>
  </sheetData>
  <mergeCells count="2">
    <mergeCell ref="A1:G2"/>
    <mergeCell ref="E3:G3"/>
  </mergeCells>
  <pageMargins left="0.70866141732283472" right="0.39370078740157483" top="0.59055118110236227" bottom="0.39370078740157483" header="0.31496062992125984" footer="0.31496062992125984"/>
  <pageSetup paperSize="9" scale="8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0" workbookViewId="0">
      <selection activeCell="N28" sqref="N28"/>
    </sheetView>
  </sheetViews>
  <sheetFormatPr defaultRowHeight="15"/>
  <cols>
    <col min="1" max="1" width="10.5703125" customWidth="1"/>
    <col min="2" max="2" width="32.85546875" customWidth="1"/>
    <col min="6" max="6" width="11.140625" customWidth="1"/>
    <col min="7" max="7" width="13" customWidth="1"/>
  </cols>
  <sheetData>
    <row r="1" spans="1:7">
      <c r="A1" s="102" t="s">
        <v>325</v>
      </c>
      <c r="B1" s="102"/>
      <c r="C1" s="102"/>
      <c r="D1" s="102"/>
      <c r="E1" s="102"/>
      <c r="F1" s="102"/>
      <c r="G1" s="102"/>
    </row>
    <row r="2" spans="1:7">
      <c r="A2" s="102"/>
      <c r="B2" s="102"/>
      <c r="C2" s="102"/>
      <c r="D2" s="102"/>
      <c r="E2" s="102"/>
      <c r="F2" s="102"/>
      <c r="G2" s="102"/>
    </row>
    <row r="4" spans="1:7" ht="63">
      <c r="A4" s="94" t="s">
        <v>326</v>
      </c>
      <c r="B4" s="94" t="s">
        <v>327</v>
      </c>
      <c r="C4" s="33" t="s">
        <v>291</v>
      </c>
      <c r="D4" s="33" t="s">
        <v>398</v>
      </c>
      <c r="E4" s="33" t="s">
        <v>290</v>
      </c>
      <c r="F4" s="33" t="s">
        <v>292</v>
      </c>
      <c r="G4" s="33" t="s">
        <v>399</v>
      </c>
    </row>
    <row r="5" spans="1:7" ht="21">
      <c r="A5" s="5" t="s">
        <v>328</v>
      </c>
      <c r="B5" s="95" t="s">
        <v>329</v>
      </c>
      <c r="C5" s="98">
        <f>C6+C7+C8+C9+C10+C11+C12</f>
        <v>89473.533800000005</v>
      </c>
      <c r="D5" s="104">
        <f>D6+D7+D8+D9+D10+D11+D12</f>
        <v>216945.53194000002</v>
      </c>
      <c r="E5" s="104">
        <f>E6+E7+E8+E9+E10+E11+E12</f>
        <v>94794.423269999999</v>
      </c>
      <c r="F5" s="109">
        <f>E5/D5*100</f>
        <v>43.695033689938825</v>
      </c>
      <c r="G5" s="109">
        <f>E5*100/C5-100</f>
        <v>5.9468864635365435</v>
      </c>
    </row>
    <row r="6" spans="1:7" ht="33.75">
      <c r="A6" s="96" t="s">
        <v>330</v>
      </c>
      <c r="B6" s="97" t="s">
        <v>331</v>
      </c>
      <c r="C6" s="99">
        <v>5988.4111000000003</v>
      </c>
      <c r="D6" s="106">
        <v>14604.99294</v>
      </c>
      <c r="E6" s="107">
        <v>6552.1161300000003</v>
      </c>
      <c r="F6" s="105">
        <f t="shared" ref="F6:F40" si="0">E6/D6*100</f>
        <v>44.862165677979441</v>
      </c>
      <c r="G6" s="105">
        <f t="shared" ref="G6:G40" si="1">E6*100/C6-100</f>
        <v>9.4132653985628991</v>
      </c>
    </row>
    <row r="7" spans="1:7" ht="45">
      <c r="A7" s="96" t="s">
        <v>332</v>
      </c>
      <c r="B7" s="97" t="s">
        <v>333</v>
      </c>
      <c r="C7" s="99">
        <v>73.127499999999998</v>
      </c>
      <c r="D7" s="106">
        <v>150</v>
      </c>
      <c r="E7" s="107">
        <v>71.994</v>
      </c>
      <c r="F7" s="105">
        <f t="shared" si="0"/>
        <v>47.996000000000002</v>
      </c>
      <c r="G7" s="105">
        <f t="shared" si="1"/>
        <v>-1.5500324775221372</v>
      </c>
    </row>
    <row r="8" spans="1:7" ht="56.25">
      <c r="A8" s="96" t="s">
        <v>334</v>
      </c>
      <c r="B8" s="97" t="s">
        <v>335</v>
      </c>
      <c r="C8" s="99">
        <v>62919.0504</v>
      </c>
      <c r="D8" s="106">
        <v>153381.81656000001</v>
      </c>
      <c r="E8" s="107">
        <v>71419.23057</v>
      </c>
      <c r="F8" s="105">
        <f t="shared" si="0"/>
        <v>46.563036070225557</v>
      </c>
      <c r="G8" s="105">
        <f t="shared" si="1"/>
        <v>13.509708293372469</v>
      </c>
    </row>
    <row r="9" spans="1:7">
      <c r="A9" s="96" t="s">
        <v>336</v>
      </c>
      <c r="B9" s="97" t="s">
        <v>337</v>
      </c>
      <c r="C9" s="99">
        <v>414.19</v>
      </c>
      <c r="D9" s="106">
        <v>7.1589999999999998</v>
      </c>
      <c r="E9" s="107">
        <v>7.1589999999999998</v>
      </c>
      <c r="F9" s="105">
        <f t="shared" si="0"/>
        <v>100</v>
      </c>
      <c r="G9" s="105">
        <f t="shared" si="1"/>
        <v>-98.271566189429976</v>
      </c>
    </row>
    <row r="10" spans="1:7" ht="45">
      <c r="A10" s="96" t="s">
        <v>338</v>
      </c>
      <c r="B10" s="97" t="s">
        <v>339</v>
      </c>
      <c r="C10" s="99">
        <v>7333.5547999999999</v>
      </c>
      <c r="D10" s="106">
        <v>17523.048569999999</v>
      </c>
      <c r="E10" s="107">
        <v>8186.3030799999997</v>
      </c>
      <c r="F10" s="105">
        <f t="shared" si="0"/>
        <v>46.71734514287202</v>
      </c>
      <c r="G10" s="105">
        <f t="shared" si="1"/>
        <v>11.62803446972265</v>
      </c>
    </row>
    <row r="11" spans="1:7">
      <c r="A11" s="96" t="s">
        <v>340</v>
      </c>
      <c r="B11" s="97" t="s">
        <v>341</v>
      </c>
      <c r="C11" s="99">
        <v>0</v>
      </c>
      <c r="D11" s="106">
        <v>705.35547999999994</v>
      </c>
      <c r="E11" s="107">
        <v>0</v>
      </c>
      <c r="F11" s="105">
        <f t="shared" si="0"/>
        <v>0</v>
      </c>
      <c r="G11" s="105"/>
    </row>
    <row r="12" spans="1:7">
      <c r="A12" s="96" t="s">
        <v>342</v>
      </c>
      <c r="B12" s="97" t="s">
        <v>343</v>
      </c>
      <c r="C12" s="99">
        <v>12745.2</v>
      </c>
      <c r="D12" s="106">
        <v>30573.159390000001</v>
      </c>
      <c r="E12" s="107">
        <v>8557.6204899999993</v>
      </c>
      <c r="F12" s="105">
        <f t="shared" si="0"/>
        <v>27.990631850756852</v>
      </c>
      <c r="G12" s="105">
        <f t="shared" si="1"/>
        <v>-32.856130229419719</v>
      </c>
    </row>
    <row r="13" spans="1:7" ht="31.5">
      <c r="A13" s="5" t="s">
        <v>344</v>
      </c>
      <c r="B13" s="95" t="s">
        <v>345</v>
      </c>
      <c r="C13" s="98">
        <f>C14</f>
        <v>405.7</v>
      </c>
      <c r="D13" s="104">
        <f>D14</f>
        <v>4689.6465900000003</v>
      </c>
      <c r="E13" s="104">
        <f>E14</f>
        <v>764.39783</v>
      </c>
      <c r="F13" s="109">
        <f t="shared" si="0"/>
        <v>16.299689439924297</v>
      </c>
      <c r="G13" s="109">
        <f t="shared" si="1"/>
        <v>88.414550160216891</v>
      </c>
    </row>
    <row r="14" spans="1:7" ht="45">
      <c r="A14" s="96" t="s">
        <v>346</v>
      </c>
      <c r="B14" s="97" t="s">
        <v>347</v>
      </c>
      <c r="C14" s="99">
        <v>405.7</v>
      </c>
      <c r="D14" s="106">
        <v>4689.6465900000003</v>
      </c>
      <c r="E14" s="107">
        <v>764.39783</v>
      </c>
      <c r="F14" s="105">
        <f t="shared" si="0"/>
        <v>16.299689439924297</v>
      </c>
      <c r="G14" s="105">
        <f t="shared" si="1"/>
        <v>88.414550160216891</v>
      </c>
    </row>
    <row r="15" spans="1:7">
      <c r="A15" s="5" t="s">
        <v>348</v>
      </c>
      <c r="B15" s="95" t="s">
        <v>349</v>
      </c>
      <c r="C15" s="100">
        <f>C16+C17</f>
        <v>35536.892399999997</v>
      </c>
      <c r="D15" s="104">
        <f>D16+D17</f>
        <v>82061.191759999987</v>
      </c>
      <c r="E15" s="104">
        <f>E16+E17</f>
        <v>42930.621830000004</v>
      </c>
      <c r="F15" s="109">
        <f t="shared" si="0"/>
        <v>52.315376987890836</v>
      </c>
      <c r="G15" s="109">
        <f t="shared" si="1"/>
        <v>20.805785004431073</v>
      </c>
    </row>
    <row r="16" spans="1:7">
      <c r="A16" s="96" t="s">
        <v>350</v>
      </c>
      <c r="B16" s="97" t="s">
        <v>351</v>
      </c>
      <c r="C16" s="99">
        <v>19182.900000000001</v>
      </c>
      <c r="D16" s="106">
        <v>49056.220759999997</v>
      </c>
      <c r="E16" s="107">
        <v>22968.07703</v>
      </c>
      <c r="F16" s="105">
        <f t="shared" si="0"/>
        <v>46.819907188463986</v>
      </c>
      <c r="G16" s="105">
        <f t="shared" si="1"/>
        <v>19.732037543854162</v>
      </c>
    </row>
    <row r="17" spans="1:7" ht="22.5">
      <c r="A17" s="96" t="s">
        <v>352</v>
      </c>
      <c r="B17" s="97" t="s">
        <v>353</v>
      </c>
      <c r="C17" s="99">
        <v>16353.992399999999</v>
      </c>
      <c r="D17" s="106">
        <v>33004.970999999998</v>
      </c>
      <c r="E17" s="107">
        <v>19962.5448</v>
      </c>
      <c r="F17" s="105">
        <f t="shared" si="0"/>
        <v>60.483448993183487</v>
      </c>
      <c r="G17" s="105">
        <f t="shared" si="1"/>
        <v>22.065268906447585</v>
      </c>
    </row>
    <row r="18" spans="1:7" ht="21">
      <c r="A18" s="5" t="s">
        <v>354</v>
      </c>
      <c r="B18" s="95" t="s">
        <v>355</v>
      </c>
      <c r="C18" s="100">
        <v>38147.836199999998</v>
      </c>
      <c r="D18" s="108">
        <f>D19+D20+D21</f>
        <v>2443409.24413</v>
      </c>
      <c r="E18" s="108">
        <f>E19+E20+E21</f>
        <v>588309.57772000006</v>
      </c>
      <c r="F18" s="109">
        <f t="shared" si="0"/>
        <v>24.077406563527738</v>
      </c>
      <c r="G18" s="109">
        <f t="shared" si="1"/>
        <v>1442.1833485800698</v>
      </c>
    </row>
    <row r="19" spans="1:7">
      <c r="A19" s="96" t="s">
        <v>356</v>
      </c>
      <c r="B19" s="97" t="s">
        <v>357</v>
      </c>
      <c r="C19" s="99">
        <v>16797.965400000001</v>
      </c>
      <c r="D19" s="106">
        <v>2003128.8522600001</v>
      </c>
      <c r="E19" s="107">
        <v>556858.47071000002</v>
      </c>
      <c r="F19" s="105">
        <f t="shared" si="0"/>
        <v>27.799433375528132</v>
      </c>
      <c r="G19" s="105">
        <f t="shared" si="1"/>
        <v>3215.0352286712055</v>
      </c>
    </row>
    <row r="20" spans="1:7">
      <c r="A20" s="96" t="s">
        <v>358</v>
      </c>
      <c r="B20" s="97" t="s">
        <v>359</v>
      </c>
      <c r="C20" s="99">
        <v>3218.0313000000001</v>
      </c>
      <c r="D20" s="106">
        <v>398107.56425</v>
      </c>
      <c r="E20" s="107">
        <v>14638.84806</v>
      </c>
      <c r="F20" s="105">
        <f t="shared" si="0"/>
        <v>3.6771087451147322</v>
      </c>
      <c r="G20" s="105">
        <f t="shared" si="1"/>
        <v>354.90073573864868</v>
      </c>
    </row>
    <row r="21" spans="1:7">
      <c r="A21" s="96" t="s">
        <v>360</v>
      </c>
      <c r="B21" s="97" t="s">
        <v>361</v>
      </c>
      <c r="C21" s="99">
        <v>18131.839499999998</v>
      </c>
      <c r="D21" s="106">
        <v>42172.827619999996</v>
      </c>
      <c r="E21" s="107">
        <v>16812.258949999999</v>
      </c>
      <c r="F21" s="105">
        <f t="shared" si="0"/>
        <v>39.865145162870157</v>
      </c>
      <c r="G21" s="105">
        <f t="shared" si="1"/>
        <v>-7.277698161843972</v>
      </c>
    </row>
    <row r="22" spans="1:7">
      <c r="A22" s="5" t="s">
        <v>362</v>
      </c>
      <c r="B22" s="95" t="s">
        <v>363</v>
      </c>
      <c r="C22" s="100">
        <v>604263.42749999999</v>
      </c>
      <c r="D22" s="104">
        <v>1119635.8427800001</v>
      </c>
      <c r="E22" s="108">
        <v>644129.87821999996</v>
      </c>
      <c r="F22" s="109">
        <f t="shared" si="0"/>
        <v>57.530301693509344</v>
      </c>
      <c r="G22" s="109">
        <f t="shared" si="1"/>
        <v>6.5975283139239735</v>
      </c>
    </row>
    <row r="23" spans="1:7">
      <c r="A23" s="96" t="s">
        <v>364</v>
      </c>
      <c r="B23" s="97" t="s">
        <v>365</v>
      </c>
      <c r="C23" s="99">
        <v>166304.52249999999</v>
      </c>
      <c r="D23" s="106">
        <v>322746.70325999998</v>
      </c>
      <c r="E23" s="107">
        <v>177148.91383999999</v>
      </c>
      <c r="F23" s="105">
        <f t="shared" si="0"/>
        <v>54.887908087256719</v>
      </c>
      <c r="G23" s="105">
        <f t="shared" si="1"/>
        <v>6.5208036299794543</v>
      </c>
    </row>
    <row r="24" spans="1:7">
      <c r="A24" s="96" t="s">
        <v>366</v>
      </c>
      <c r="B24" s="97" t="s">
        <v>367</v>
      </c>
      <c r="C24" s="99">
        <v>362282.98849999998</v>
      </c>
      <c r="D24" s="106">
        <v>637011.35199</v>
      </c>
      <c r="E24" s="107">
        <v>374408.01679999998</v>
      </c>
      <c r="F24" s="105">
        <f t="shared" si="0"/>
        <v>58.775721285085915</v>
      </c>
      <c r="G24" s="105">
        <f t="shared" si="1"/>
        <v>3.3468389863411971</v>
      </c>
    </row>
    <row r="25" spans="1:7">
      <c r="A25" s="96" t="s">
        <v>368</v>
      </c>
      <c r="B25" s="97" t="s">
        <v>369</v>
      </c>
      <c r="C25" s="99">
        <v>53145.952599999997</v>
      </c>
      <c r="D25" s="106">
        <v>106895.94452999999</v>
      </c>
      <c r="E25" s="107">
        <v>65799.041800000006</v>
      </c>
      <c r="F25" s="105">
        <f t="shared" si="0"/>
        <v>61.554291969920087</v>
      </c>
      <c r="G25" s="105">
        <f t="shared" si="1"/>
        <v>23.808189675764723</v>
      </c>
    </row>
    <row r="26" spans="1:7">
      <c r="A26" s="96" t="s">
        <v>370</v>
      </c>
      <c r="B26" s="97" t="s">
        <v>371</v>
      </c>
      <c r="C26" s="99">
        <v>2087.6932999999999</v>
      </c>
      <c r="D26" s="106">
        <v>2552.7930000000001</v>
      </c>
      <c r="E26" s="107">
        <v>2296.5852100000002</v>
      </c>
      <c r="F26" s="105">
        <f t="shared" si="0"/>
        <v>89.963628464979337</v>
      </c>
      <c r="G26" s="105">
        <f t="shared" si="1"/>
        <v>10.005871552109696</v>
      </c>
    </row>
    <row r="27" spans="1:7">
      <c r="A27" s="96" t="s">
        <v>372</v>
      </c>
      <c r="B27" s="97" t="s">
        <v>373</v>
      </c>
      <c r="C27" s="99">
        <v>20442.2706</v>
      </c>
      <c r="D27" s="106">
        <v>50429.05</v>
      </c>
      <c r="E27" s="107">
        <v>24477.32057</v>
      </c>
      <c r="F27" s="105">
        <f t="shared" si="0"/>
        <v>48.538135400131473</v>
      </c>
      <c r="G27" s="105">
        <f t="shared" si="1"/>
        <v>19.738756271037715</v>
      </c>
    </row>
    <row r="28" spans="1:7">
      <c r="A28" s="5" t="s">
        <v>374</v>
      </c>
      <c r="B28" s="95" t="s">
        <v>375</v>
      </c>
      <c r="C28" s="100">
        <v>90703.324299999993</v>
      </c>
      <c r="D28" s="104">
        <v>247836.78881</v>
      </c>
      <c r="E28" s="108">
        <v>109535.17051</v>
      </c>
      <c r="F28" s="109">
        <f t="shared" si="0"/>
        <v>44.196493602075087</v>
      </c>
      <c r="G28" s="109">
        <f t="shared" si="1"/>
        <v>20.762024275663734</v>
      </c>
    </row>
    <row r="29" spans="1:7">
      <c r="A29" s="96" t="s">
        <v>376</v>
      </c>
      <c r="B29" s="97" t="s">
        <v>377</v>
      </c>
      <c r="C29" s="99">
        <v>74438.092499999999</v>
      </c>
      <c r="D29" s="106">
        <v>209370.1329</v>
      </c>
      <c r="E29" s="107">
        <v>90855.141950000005</v>
      </c>
      <c r="F29" s="105">
        <f t="shared" si="0"/>
        <v>43.39450937512396</v>
      </c>
      <c r="G29" s="105">
        <f t="shared" si="1"/>
        <v>22.054634796021944</v>
      </c>
    </row>
    <row r="30" spans="1:7" ht="22.5">
      <c r="A30" s="96" t="s">
        <v>378</v>
      </c>
      <c r="B30" s="97" t="s">
        <v>379</v>
      </c>
      <c r="C30" s="99">
        <v>16265.2318</v>
      </c>
      <c r="D30" s="106">
        <v>38466.655910000001</v>
      </c>
      <c r="E30" s="107">
        <v>18680.028559999999</v>
      </c>
      <c r="F30" s="105">
        <f t="shared" si="0"/>
        <v>48.561612955660742</v>
      </c>
      <c r="G30" s="105">
        <f t="shared" si="1"/>
        <v>14.846371633019089</v>
      </c>
    </row>
    <row r="31" spans="1:7">
      <c r="A31" s="5" t="s">
        <v>380</v>
      </c>
      <c r="B31" s="95" t="s">
        <v>381</v>
      </c>
      <c r="C31" s="100">
        <v>18862.088599999999</v>
      </c>
      <c r="D31" s="104">
        <v>65143.755160000001</v>
      </c>
      <c r="E31" s="108">
        <v>35643.244299999998</v>
      </c>
      <c r="F31" s="109">
        <f t="shared" si="0"/>
        <v>54.714752338818037</v>
      </c>
      <c r="G31" s="109">
        <f t="shared" si="1"/>
        <v>88.967643275729273</v>
      </c>
    </row>
    <row r="32" spans="1:7">
      <c r="A32" s="96" t="s">
        <v>382</v>
      </c>
      <c r="B32" s="97" t="s">
        <v>383</v>
      </c>
      <c r="C32" s="99">
        <v>6199.6765999999998</v>
      </c>
      <c r="D32" s="106">
        <v>14481.777179999999</v>
      </c>
      <c r="E32" s="107">
        <v>6674.8103799999999</v>
      </c>
      <c r="F32" s="105">
        <f t="shared" si="0"/>
        <v>46.091099849390169</v>
      </c>
      <c r="G32" s="105">
        <f t="shared" si="1"/>
        <v>7.6638478207072893</v>
      </c>
    </row>
    <row r="33" spans="1:7">
      <c r="A33" s="96" t="s">
        <v>384</v>
      </c>
      <c r="B33" s="97" t="s">
        <v>385</v>
      </c>
      <c r="C33" s="99">
        <v>6285.04</v>
      </c>
      <c r="D33" s="106">
        <v>14659.594520000001</v>
      </c>
      <c r="E33" s="107">
        <v>5895.8625199999997</v>
      </c>
      <c r="F33" s="105">
        <f t="shared" si="0"/>
        <v>40.218455646616341</v>
      </c>
      <c r="G33" s="105">
        <f t="shared" si="1"/>
        <v>-6.1921241551366393</v>
      </c>
    </row>
    <row r="34" spans="1:7">
      <c r="A34" s="96" t="s">
        <v>386</v>
      </c>
      <c r="B34" s="97" t="s">
        <v>387</v>
      </c>
      <c r="C34" s="99">
        <v>6377.3720000000003</v>
      </c>
      <c r="D34" s="106">
        <v>36002.383459999997</v>
      </c>
      <c r="E34" s="107">
        <v>23072.571400000001</v>
      </c>
      <c r="F34" s="105">
        <f t="shared" si="0"/>
        <v>64.086233139632256</v>
      </c>
      <c r="G34" s="105">
        <f t="shared" si="1"/>
        <v>261.78807508798297</v>
      </c>
    </row>
    <row r="35" spans="1:7">
      <c r="A35" s="5" t="s">
        <v>388</v>
      </c>
      <c r="B35" s="95" t="s">
        <v>389</v>
      </c>
      <c r="C35" s="100">
        <v>6886.3603999999996</v>
      </c>
      <c r="D35" s="104">
        <v>16183.02275</v>
      </c>
      <c r="E35" s="108">
        <v>8452.9923099999996</v>
      </c>
      <c r="F35" s="109">
        <f t="shared" si="0"/>
        <v>52.233704670531957</v>
      </c>
      <c r="G35" s="109">
        <f t="shared" si="1"/>
        <v>22.749781001877267</v>
      </c>
    </row>
    <row r="36" spans="1:7">
      <c r="A36" s="96" t="s">
        <v>390</v>
      </c>
      <c r="B36" s="97" t="s">
        <v>391</v>
      </c>
      <c r="C36" s="99">
        <v>6819.9759000000004</v>
      </c>
      <c r="D36" s="106">
        <v>16097.945750000001</v>
      </c>
      <c r="E36" s="107">
        <v>8416.6571100000001</v>
      </c>
      <c r="F36" s="105">
        <f t="shared" si="0"/>
        <v>52.284044440887747</v>
      </c>
      <c r="G36" s="105">
        <f t="shared" si="1"/>
        <v>23.411830678169991</v>
      </c>
    </row>
    <row r="37" spans="1:7">
      <c r="A37" s="96" t="s">
        <v>392</v>
      </c>
      <c r="B37" s="97" t="s">
        <v>393</v>
      </c>
      <c r="C37" s="99">
        <v>66.384500000000003</v>
      </c>
      <c r="D37" s="106">
        <v>85.076999999999998</v>
      </c>
      <c r="E37" s="107">
        <v>36.3352</v>
      </c>
      <c r="F37" s="105">
        <f t="shared" si="0"/>
        <v>42.708605145926633</v>
      </c>
      <c r="G37" s="105">
        <f t="shared" si="1"/>
        <v>-45.265536382739953</v>
      </c>
    </row>
    <row r="38" spans="1:7" ht="31.5">
      <c r="A38" s="5" t="s">
        <v>394</v>
      </c>
      <c r="B38" s="95" t="s">
        <v>395</v>
      </c>
      <c r="C38" s="100">
        <v>2.6520999999999999</v>
      </c>
      <c r="D38" s="104">
        <v>551.53857000000005</v>
      </c>
      <c r="E38" s="108">
        <v>0</v>
      </c>
      <c r="F38" s="109">
        <f t="shared" si="0"/>
        <v>0</v>
      </c>
      <c r="G38" s="109">
        <f t="shared" si="1"/>
        <v>-100</v>
      </c>
    </row>
    <row r="39" spans="1:7" ht="22.5">
      <c r="A39" s="96" t="s">
        <v>396</v>
      </c>
      <c r="B39" s="97" t="s">
        <v>397</v>
      </c>
      <c r="C39" s="99">
        <v>2.6520999999999999</v>
      </c>
      <c r="D39" s="106">
        <v>551.53857000000005</v>
      </c>
      <c r="E39" s="107">
        <v>0</v>
      </c>
      <c r="F39" s="105">
        <f t="shared" si="0"/>
        <v>0</v>
      </c>
      <c r="G39" s="105">
        <f t="shared" si="1"/>
        <v>-100</v>
      </c>
    </row>
    <row r="40" spans="1:7">
      <c r="A40" s="13" t="s">
        <v>174</v>
      </c>
      <c r="B40" s="14"/>
      <c r="C40" s="101">
        <f t="shared" ref="C40:E40" si="2">C5+C13+C15+C18+C22+C28+C31+C35+C38</f>
        <v>884281.8152999999</v>
      </c>
      <c r="D40" s="101">
        <f>D5+D13+D15+D18+D22+D28+D31+D35+D38</f>
        <v>4196456.5624899995</v>
      </c>
      <c r="E40" s="101">
        <f t="shared" si="2"/>
        <v>1524560.30599</v>
      </c>
      <c r="F40" s="109">
        <f t="shared" si="0"/>
        <v>36.329705390430412</v>
      </c>
      <c r="G40" s="109">
        <f t="shared" si="1"/>
        <v>72.406610608947148</v>
      </c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G7" sqref="G7"/>
    </sheetView>
  </sheetViews>
  <sheetFormatPr defaultRowHeight="15"/>
  <cols>
    <col min="2" max="2" width="26.140625" customWidth="1"/>
    <col min="3" max="3" width="9.7109375" customWidth="1"/>
    <col min="4" max="4" width="11.140625" customWidth="1"/>
    <col min="5" max="5" width="10.42578125" customWidth="1"/>
    <col min="6" max="6" width="11.5703125" customWidth="1"/>
    <col min="7" max="7" width="14" customWidth="1"/>
  </cols>
  <sheetData>
    <row r="1" spans="1:7" ht="15.75">
      <c r="A1" s="110" t="s">
        <v>400</v>
      </c>
      <c r="B1" s="111"/>
      <c r="C1" s="111"/>
      <c r="D1" s="111"/>
      <c r="E1" s="111"/>
      <c r="F1" s="111"/>
      <c r="G1" s="112"/>
    </row>
    <row r="2" spans="1:7">
      <c r="A2" s="113"/>
      <c r="B2" s="113"/>
      <c r="C2" s="113"/>
      <c r="D2" s="113"/>
      <c r="E2" s="113"/>
      <c r="F2" s="113"/>
      <c r="G2" s="113"/>
    </row>
    <row r="3" spans="1:7" ht="89.25">
      <c r="A3" s="114" t="s">
        <v>401</v>
      </c>
      <c r="B3" s="115" t="s">
        <v>327</v>
      </c>
      <c r="C3" s="116" t="s">
        <v>402</v>
      </c>
      <c r="D3" s="116" t="s">
        <v>407</v>
      </c>
      <c r="E3" s="116" t="s">
        <v>408</v>
      </c>
      <c r="F3" s="117" t="s">
        <v>292</v>
      </c>
      <c r="G3" s="117" t="s">
        <v>409</v>
      </c>
    </row>
    <row r="4" spans="1:7">
      <c r="A4" s="118" t="s">
        <v>400</v>
      </c>
      <c r="B4" s="119"/>
      <c r="C4" s="119"/>
      <c r="D4" s="119"/>
      <c r="E4" s="119"/>
      <c r="F4" s="119"/>
      <c r="G4" s="120"/>
    </row>
    <row r="5" spans="1:7" ht="23.25">
      <c r="A5" s="121">
        <v>1020000</v>
      </c>
      <c r="B5" s="122" t="s">
        <v>403</v>
      </c>
      <c r="C5" s="121"/>
      <c r="D5" s="123">
        <v>27480.799999999999</v>
      </c>
      <c r="E5" s="121"/>
      <c r="F5" s="124">
        <f t="shared" ref="F5:F8" si="0">E5/D5*100</f>
        <v>0</v>
      </c>
      <c r="G5" s="125"/>
    </row>
    <row r="6" spans="1:7" ht="34.5">
      <c r="A6" s="121">
        <v>1030000</v>
      </c>
      <c r="B6" s="122" t="s">
        <v>404</v>
      </c>
      <c r="C6" s="126">
        <v>-293.60000000000002</v>
      </c>
      <c r="D6" s="123">
        <v>-880.8</v>
      </c>
      <c r="E6" s="126">
        <v>-666</v>
      </c>
      <c r="F6" s="124">
        <f t="shared" si="0"/>
        <v>75.613079019073567</v>
      </c>
      <c r="G6" s="125">
        <f>E6*100/C6-100</f>
        <v>126.83923705722069</v>
      </c>
    </row>
    <row r="7" spans="1:7" ht="23.25">
      <c r="A7" s="121">
        <v>1050000</v>
      </c>
      <c r="B7" s="127" t="s">
        <v>405</v>
      </c>
      <c r="C7" s="123">
        <v>-97436.3</v>
      </c>
      <c r="D7" s="123">
        <v>346372.39841000002</v>
      </c>
      <c r="E7" s="123">
        <v>79311.919800000003</v>
      </c>
      <c r="F7" s="124">
        <f t="shared" si="0"/>
        <v>22.897875282232711</v>
      </c>
      <c r="G7" s="125">
        <f>E7*100/C7-100</f>
        <v>-181.39873927889298</v>
      </c>
    </row>
    <row r="8" spans="1:7" ht="34.5">
      <c r="A8" s="121">
        <v>1060000</v>
      </c>
      <c r="B8" s="127" t="s">
        <v>406</v>
      </c>
      <c r="C8" s="123">
        <v>119971.45974000001</v>
      </c>
      <c r="D8" s="123"/>
      <c r="E8" s="123">
        <v>412.66723999999999</v>
      </c>
      <c r="F8" s="124"/>
      <c r="G8" s="125">
        <f t="shared" ref="G8:G9" si="1">E8*100/C8-100</f>
        <v>-99.656028824776882</v>
      </c>
    </row>
    <row r="9" spans="1:7">
      <c r="A9" s="128"/>
      <c r="B9" s="128"/>
      <c r="C9" s="129">
        <f>C5+C7+C8+C6</f>
        <v>22241.559740000004</v>
      </c>
      <c r="D9" s="129">
        <f>D5+D7+D8+D6</f>
        <v>372972.39841000002</v>
      </c>
      <c r="E9" s="129">
        <f>E5+E7+E8+E6</f>
        <v>79058.587039999999</v>
      </c>
      <c r="F9" s="130">
        <f t="shared" ref="F9" si="2">E9/D9*100</f>
        <v>21.196900193427371</v>
      </c>
      <c r="G9" s="131">
        <f t="shared" si="1"/>
        <v>255.45432948130093</v>
      </c>
    </row>
  </sheetData>
  <mergeCells count="3">
    <mergeCell ref="A1:G1"/>
    <mergeCell ref="A4:G4"/>
    <mergeCell ref="A9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&gt;3443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40AF3FC-A7F8-4F58-98FE-8163A17B10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2023-07-12T13:11:12Z</cp:lastPrinted>
  <dcterms:created xsi:type="dcterms:W3CDTF">2021-07-08T15:03:41Z</dcterms:created>
  <dcterms:modified xsi:type="dcterms:W3CDTF">2023-07-12T14:14:19Z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месяц)(3).xlsx</vt:lpwstr>
  </property>
  <property fmtid="{D5CDD505-2E9C-101B-9397-08002B2CF9AE}" pid="3" name="Название отчета">
    <vt:lpwstr>аналитическая информация( месяц)(3).xlsx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