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ЧБ" sheetId="2" r:id="rId1"/>
    <sheet name="РЧБ" sheetId="3" r:id="rId2"/>
    <sheet name="источники" sheetId="4" r:id="rId3"/>
  </sheets>
  <definedNames>
    <definedName name="_xlnm.Print_Titles" localSheetId="0">ДЧБ!#REF!</definedName>
  </definedNames>
  <calcPr calcId="124519"/>
</workbook>
</file>

<file path=xl/calcChain.xml><?xml version="1.0" encoding="utf-8"?>
<calcChain xmlns="http://schemas.openxmlformats.org/spreadsheetml/2006/main">
  <c r="D132" i="2"/>
  <c r="E132"/>
  <c r="C132"/>
  <c r="E91"/>
  <c r="G90"/>
  <c r="G89"/>
  <c r="E89"/>
  <c r="C89"/>
  <c r="C88" s="1"/>
  <c r="G87"/>
  <c r="F87"/>
  <c r="E86"/>
  <c r="G86" s="1"/>
  <c r="D86"/>
  <c r="F86" s="1"/>
  <c r="C86"/>
  <c r="G85"/>
  <c r="G84"/>
  <c r="F84"/>
  <c r="G83"/>
  <c r="G82"/>
  <c r="E80"/>
  <c r="D80"/>
  <c r="C80"/>
  <c r="E78"/>
  <c r="G77"/>
  <c r="E75"/>
  <c r="F75" s="1"/>
  <c r="D75"/>
  <c r="C75"/>
  <c r="G74"/>
  <c r="G73"/>
  <c r="F73"/>
  <c r="G72"/>
  <c r="F72"/>
  <c r="G71"/>
  <c r="F71"/>
  <c r="G70"/>
  <c r="F70"/>
  <c r="G69"/>
  <c r="F69"/>
  <c r="G66"/>
  <c r="F66"/>
  <c r="G64"/>
  <c r="F64"/>
  <c r="G63"/>
  <c r="F63"/>
  <c r="G62"/>
  <c r="F62"/>
  <c r="E61"/>
  <c r="D61"/>
  <c r="C61"/>
  <c r="C60" s="1"/>
  <c r="G59"/>
  <c r="F59"/>
  <c r="G58"/>
  <c r="F58"/>
  <c r="E57"/>
  <c r="D57"/>
  <c r="F57" s="1"/>
  <c r="C57"/>
  <c r="G57" s="1"/>
  <c r="F56"/>
  <c r="G55"/>
  <c r="F55"/>
  <c r="E54"/>
  <c r="D54"/>
  <c r="C54"/>
  <c r="F53"/>
  <c r="E52"/>
  <c r="D52"/>
  <c r="E49"/>
  <c r="E48" s="1"/>
  <c r="G47"/>
  <c r="F47"/>
  <c r="G46"/>
  <c r="F46"/>
  <c r="G45"/>
  <c r="F45"/>
  <c r="E44"/>
  <c r="G44" s="1"/>
  <c r="D44"/>
  <c r="D43" s="1"/>
  <c r="C44"/>
  <c r="C43" s="1"/>
  <c r="E43"/>
  <c r="G42"/>
  <c r="F42"/>
  <c r="E41"/>
  <c r="D41"/>
  <c r="C41"/>
  <c r="G40"/>
  <c r="F40"/>
  <c r="G39"/>
  <c r="F39"/>
  <c r="G38"/>
  <c r="F38"/>
  <c r="G37"/>
  <c r="F37"/>
  <c r="E36"/>
  <c r="F36" s="1"/>
  <c r="D36"/>
  <c r="D35" s="1"/>
  <c r="C36"/>
  <c r="C35" s="1"/>
  <c r="E33"/>
  <c r="G32"/>
  <c r="F32"/>
  <c r="E31"/>
  <c r="E30" s="1"/>
  <c r="D31"/>
  <c r="D30" s="1"/>
  <c r="C31"/>
  <c r="C30" s="1"/>
  <c r="G29"/>
  <c r="F29"/>
  <c r="E28"/>
  <c r="F28" s="1"/>
  <c r="D28"/>
  <c r="C28"/>
  <c r="G27"/>
  <c r="F27"/>
  <c r="E26"/>
  <c r="F26" s="1"/>
  <c r="D26"/>
  <c r="C26"/>
  <c r="G25"/>
  <c r="E24"/>
  <c r="C24"/>
  <c r="G24" s="1"/>
  <c r="G23"/>
  <c r="F23"/>
  <c r="G22"/>
  <c r="F22"/>
  <c r="F21"/>
  <c r="E21"/>
  <c r="E20" s="1"/>
  <c r="D21"/>
  <c r="D20" s="1"/>
  <c r="C21"/>
  <c r="G19"/>
  <c r="F19"/>
  <c r="G18"/>
  <c r="F18"/>
  <c r="G17"/>
  <c r="F17"/>
  <c r="G16"/>
  <c r="F16"/>
  <c r="E15"/>
  <c r="F15" s="1"/>
  <c r="D15"/>
  <c r="D14" s="1"/>
  <c r="C15"/>
  <c r="C14" s="1"/>
  <c r="G12"/>
  <c r="F12"/>
  <c r="G11"/>
  <c r="F11"/>
  <c r="G10"/>
  <c r="F10"/>
  <c r="G9"/>
  <c r="F9"/>
  <c r="G8"/>
  <c r="F8"/>
  <c r="E7"/>
  <c r="F7" s="1"/>
  <c r="D7"/>
  <c r="D6" s="1"/>
  <c r="C7"/>
  <c r="C6" s="1"/>
  <c r="G5" i="4"/>
  <c r="D8"/>
  <c r="C8"/>
  <c r="E8"/>
  <c r="G7"/>
  <c r="G6"/>
  <c r="F6"/>
  <c r="F5"/>
  <c r="E41" i="3"/>
  <c r="G41" s="1"/>
  <c r="G6"/>
  <c r="G7"/>
  <c r="G8"/>
  <c r="G10"/>
  <c r="G12"/>
  <c r="G13"/>
  <c r="G14"/>
  <c r="G15"/>
  <c r="G16"/>
  <c r="G17"/>
  <c r="G18"/>
  <c r="G19"/>
  <c r="G20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5"/>
  <c r="G95" i="2"/>
  <c r="G96"/>
  <c r="G97"/>
  <c r="G98"/>
  <c r="G103"/>
  <c r="G105"/>
  <c r="G108"/>
  <c r="G111"/>
  <c r="G112"/>
  <c r="G113"/>
  <c r="G118"/>
  <c r="G119"/>
  <c r="G120"/>
  <c r="G121"/>
  <c r="G126"/>
  <c r="G127"/>
  <c r="G128"/>
  <c r="G129"/>
  <c r="G130"/>
  <c r="E14" l="1"/>
  <c r="F14" s="1"/>
  <c r="F54"/>
  <c r="F80"/>
  <c r="G54"/>
  <c r="E88"/>
  <c r="E51"/>
  <c r="D60"/>
  <c r="F52"/>
  <c r="G88"/>
  <c r="C20"/>
  <c r="C5" s="1"/>
  <c r="F41"/>
  <c r="G31"/>
  <c r="D51"/>
  <c r="G80"/>
  <c r="F31"/>
  <c r="F43"/>
  <c r="G21"/>
  <c r="F61"/>
  <c r="F30"/>
  <c r="G30"/>
  <c r="F20"/>
  <c r="G43"/>
  <c r="F51"/>
  <c r="D5"/>
  <c r="C51"/>
  <c r="G51" s="1"/>
  <c r="G15"/>
  <c r="E35"/>
  <c r="G26"/>
  <c r="G36"/>
  <c r="F44"/>
  <c r="G28"/>
  <c r="E6"/>
  <c r="E60"/>
  <c r="G7"/>
  <c r="G41"/>
  <c r="G61"/>
  <c r="G75"/>
  <c r="F8" i="4"/>
  <c r="G8"/>
  <c r="F41" i="3"/>
  <c r="G14" i="2" l="1"/>
  <c r="G20"/>
  <c r="F6"/>
  <c r="G6"/>
  <c r="E5"/>
  <c r="F60"/>
  <c r="G60"/>
  <c r="F35"/>
  <c r="G35"/>
  <c r="F95"/>
  <c r="F96"/>
  <c r="F97"/>
  <c r="F100"/>
  <c r="F101"/>
  <c r="F102"/>
  <c r="F103"/>
  <c r="F104"/>
  <c r="F106"/>
  <c r="F107"/>
  <c r="F108"/>
  <c r="F109"/>
  <c r="F110"/>
  <c r="F111"/>
  <c r="F112"/>
  <c r="F113"/>
  <c r="F114"/>
  <c r="F115"/>
  <c r="F116"/>
  <c r="F117"/>
  <c r="F118"/>
  <c r="F121"/>
  <c r="F122"/>
  <c r="E99"/>
  <c r="G99" s="1"/>
  <c r="D119"/>
  <c r="D94" s="1"/>
  <c r="D93" s="1"/>
  <c r="D99"/>
  <c r="C93"/>
  <c r="C131"/>
  <c r="G131" s="1"/>
  <c r="E94" l="1"/>
  <c r="G94" s="1"/>
  <c r="F99"/>
  <c r="F119"/>
  <c r="G5"/>
  <c r="F5"/>
  <c r="F94" l="1"/>
  <c r="E93"/>
  <c r="F93" s="1"/>
  <c r="G93" l="1"/>
  <c r="F132"/>
  <c r="G132" l="1"/>
</calcChain>
</file>

<file path=xl/sharedStrings.xml><?xml version="1.0" encoding="utf-8"?>
<sst xmlns="http://schemas.openxmlformats.org/spreadsheetml/2006/main" count="364" uniqueCount="350">
  <si>
    <t>Единица измерения: тыс.руб.</t>
  </si>
  <si>
    <t>1</t>
  </si>
  <si>
    <t>2</t>
  </si>
  <si>
    <t>3</t>
  </si>
  <si>
    <t>4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</si>
  <si>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</si>
  <si>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</si>
  <si>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</si>
  <si>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</si>
  <si>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</si>
  <si>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Прочие дотации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</si>
  <si>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</si>
  <si>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</si>
  <si>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</si>
  <si>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</si>
  <si>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</si>
  <si>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</si>
  <si>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проведение комплексных кадастровых работ</t>
  </si>
  <si>
    <t>Субсидии бюджетам на развитие сети учреждений культурно-досугового типа</t>
  </si>
  <si>
    <t>Субсидии бюджетам на поддержку отрасли культуры</t>
  </si>
  <si>
    <t>Субсидии бюджетам на реализацию мероприятий по модернизации школьных систем образования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</si>
  <si>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</si>
  <si>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</si>
  <si>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</si>
  <si>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</si>
  <si>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</si>
  <si>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</si>
  <si>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</si>
  <si>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</si>
  <si>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Прочие субвенции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</si>
  <si>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</si>
  <si>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</si>
  <si>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</si>
  <si>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создание модельных муниципальных библиотек</t>
  </si>
  <si>
    <t>ПРОЧИЕ БЕЗВОЗМЕЗДНЫЕ ПОСТУПЛЕНИЯ</t>
  </si>
  <si>
    <t>Прочие безвозмездные поступления в бюджеты муниципальных районов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</si>
  <si>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</si>
  <si>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</si>
  <si>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</si>
  <si>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</si>
  <si>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</si>
  <si>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</si>
  <si>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</si>
  <si>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</si>
  <si>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КВД</t>
  </si>
  <si>
    <t>Наименование КВД</t>
  </si>
  <si>
    <t>Исполнено за 1 квартал 2022 года</t>
  </si>
  <si>
    <t>Исполнено за 1 квартал 2022  года</t>
  </si>
  <si>
    <t>Бюджетные назначения 2023 года</t>
  </si>
  <si>
    <t>Исполнено за 1 квартал 2023 года</t>
  </si>
  <si>
    <t>% исполнения за 1 квартал 2023 года</t>
  </si>
  <si>
    <t>% роста/снижения доходов в сравнении с аналогичным периодом 2022 года</t>
  </si>
  <si>
    <t>2 02 25 497 00 0000 150</t>
  </si>
  <si>
    <t>Субсидии бюджетам на реализацию мероприятий по обеспечению жильем молодых семей</t>
  </si>
  <si>
    <t>п.9.2</t>
  </si>
  <si>
    <t xml:space="preserve">Сведения об исполнении бюджета муниципального района "Сыктывдинский" Республики Коми за 1 квартал 2023 года в разрезе видов доходов в сравнении с аналогичным периодом 2022 года                   </t>
  </si>
  <si>
    <t>2 00 00 000 00 0000 000</t>
  </si>
  <si>
    <t>2 02 00 000 00 0000 000</t>
  </si>
  <si>
    <t>2 02 10 000 00 0000 150</t>
  </si>
  <si>
    <t>2 02 15 001 05 0000 150</t>
  </si>
  <si>
    <t>2 02 15 002 05 0000 150</t>
  </si>
  <si>
    <t>2 02 19 999 05 0000 150</t>
  </si>
  <si>
    <t>2 02 20 000 00 0000 150</t>
  </si>
  <si>
    <t>2 02 20 077 00 0000 150</t>
  </si>
  <si>
    <t>2 02 20 299 00 0000 150</t>
  </si>
  <si>
    <t>2 02 20 302 00 0000 150</t>
  </si>
  <si>
    <t>2 02 25 304 00 0000 150</t>
  </si>
  <si>
    <t>2 02 25 467 00 0000 150</t>
  </si>
  <si>
    <t>2 02 25 511 00 0000 150</t>
  </si>
  <si>
    <t>2 02 25 513 00 0000 150</t>
  </si>
  <si>
    <t>2 02 25 519 00 0000 150</t>
  </si>
  <si>
    <t>2 02 29 999 05 0000 150</t>
  </si>
  <si>
    <t>2 02 30 000 00 0000 150</t>
  </si>
  <si>
    <t>2 02 30 024 05 0000 150</t>
  </si>
  <si>
    <t>2 02 30 029 05 0000 150</t>
  </si>
  <si>
    <t>2 02 35 082 05 0000 150</t>
  </si>
  <si>
    <t>2 02 35 120 05 0000 150</t>
  </si>
  <si>
    <t>2 02 35 176 05 0000 150</t>
  </si>
  <si>
    <t>2 02 39 999 05 0000 150</t>
  </si>
  <si>
    <t>2 02 40 000 00 0000 150</t>
  </si>
  <si>
    <t>2 02 40 014 05 0000 150</t>
  </si>
  <si>
    <t>2 02 45 303 00 0000 150</t>
  </si>
  <si>
    <t>2 18 00 000 00 0000 000</t>
  </si>
  <si>
    <t>2 18 00 000 00 0000 150</t>
  </si>
  <si>
    <t>2 18 00 000 05 0000 150</t>
  </si>
  <si>
    <t>2 19 00 000 00 0000 000</t>
  </si>
  <si>
    <t>2 19 00 000 05 0000 000</t>
  </si>
  <si>
    <t>2 19 60 010 05 0000 150</t>
  </si>
  <si>
    <t>2 07 05 010 05 0000 150</t>
  </si>
  <si>
    <t>2 07 05 000 05 0000 150</t>
  </si>
  <si>
    <t>2 07 00 000 00 0000 000</t>
  </si>
  <si>
    <t>2 02 45 454 00 0000 150</t>
  </si>
  <si>
    <t>2 02 27 576 05 0000 150</t>
  </si>
  <si>
    <t>2 02 25 750 05 0000 150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</si>
  <si>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</si>
  <si>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</si>
  <si>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</si>
  <si>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</si>
  <si>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</si>
  <si>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</si>
  <si>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</si>
  <si>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</si>
  <si>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</si>
  <si>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</si>
  <si>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</si>
  <si>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</si>
  <si>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</si>
  <si>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</si>
  <si>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</si>
  <si>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</si>
  <si>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</si>
  <si>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</si>
  <si>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</si>
  <si>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</si>
  <si>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</si>
  <si>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</si>
  <si>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</si>
  <si>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</si>
  <si>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</si>
  <si>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</si>
  <si>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</si>
  <si>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</si>
  <si>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</si>
  <si>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</si>
  <si>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</si>
  <si>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</si>
  <si>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</si>
  <si>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</si>
  <si>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</si>
  <si>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</si>
  <si>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</si>
  <si>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</si>
  <si>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</si>
  <si>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</si>
  <si>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</si>
  <si>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</si>
  <si>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</si>
  <si>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</si>
  <si>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</si>
  <si>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</si>
  <si>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</si>
  <si>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</si>
  <si>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</si>
  <si>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</si>
  <si>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</si>
  <si>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</si>
  <si>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</si>
  <si>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</si>
  <si>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</si>
  <si>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</si>
  <si>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</si>
  <si>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</si>
  <si>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</si>
  <si>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</si>
  <si>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</si>
  <si>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</si>
  <si>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</si>
  <si>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</si>
  <si>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</si>
  <si>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</si>
  <si>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</si>
  <si>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</si>
  <si>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</si>
  <si>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</si>
  <si>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</si>
  <si>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</si>
  <si>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КФСР</t>
  </si>
  <si>
    <t>Наименование кода</t>
  </si>
  <si>
    <t>Сведения об исполнении бюджета муниципального района "Сыктывдинский" Республики Коми за 1 квартал 2023 года расходной части бюджета по разделам, подразделам  в сравнении с аналогичным периодом 2022 года</t>
  </si>
  <si>
    <t>Код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</si>
  <si>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</si>
  <si>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</si>
  <si>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</si>
  <si>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</si>
  <si>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</si>
  <si>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Итого источников финансирования</t>
  </si>
  <si>
    <t>Плановые ассигнования 2023 года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</si>
  <si>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</si>
  <si>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</si>
  <si>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</si>
  <si>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</si>
  <si>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</si>
  <si>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</si>
  <si>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</si>
  <si>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</si>
  <si>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</si>
  <si>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</si>
  <si>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</si>
  <si>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</si>
  <si>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</si>
  <si>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</si>
  <si>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</si>
  <si>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</si>
  <si>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</si>
  <si>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</si>
  <si>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</si>
  <si>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</si>
  <si>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</si>
  <si>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</si>
  <si>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</si>
  <si>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</si>
  <si>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</si>
  <si>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</si>
  <si>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</si>
  <si>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</si>
  <si>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</si>
  <si>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</si>
  <si>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</si>
  <si>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</si>
  <si>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</si>
  <si>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</si>
  <si>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00010501011010000110</t>
  </si>
  <si>
    <t>Налог, взимаемый с налогоплательщиков, выбравших в качестве объекта налогообложения доходы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</si>
  <si>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</si>
  <si>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</si>
  <si>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00010502000020000110</t>
  </si>
  <si>
    <t>Единый налог на вмененный доход для отдельных видов деятельности</t>
  </si>
  <si>
    <t>00010502010020000110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</si>
  <si>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</si>
  <si>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</si>
  <si>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</si>
  <si>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</si>
  <si>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</si>
  <si>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</si>
  <si>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</si>
  <si>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</si>
  <si>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</si>
  <si>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</si>
  <si>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</si>
  <si>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</si>
  <si>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</si>
  <si>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00010900000000000000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</si>
  <si>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</si>
  <si>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</si>
  <si>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</si>
  <si>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</si>
  <si>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</si>
  <si>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</si>
  <si>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</si>
  <si>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</si>
  <si>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</si>
  <si>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</si>
  <si>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</si>
  <si>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</si>
  <si>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</si>
  <si>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</si>
  <si>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</si>
  <si>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</si>
  <si>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</si>
  <si>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</si>
  <si>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</si>
  <si>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</si>
  <si>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</si>
  <si>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</si>
  <si>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</si>
  <si>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</si>
  <si>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</si>
  <si>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</si>
  <si>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</si>
  <si>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00011201041010000120</t>
  </si>
  <si>
    <t>Плата за размещение отходов производства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</si>
  <si>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</si>
  <si>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</si>
  <si>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</si>
  <si>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</si>
  <si>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00011302995050000130</t>
  </si>
  <si>
    <t>Прочие доходы от компенсации затрат бюджетов муниципальных районов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</si>
  <si>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</si>
  <si>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</si>
  <si>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</si>
  <si>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</si>
  <si>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</si>
  <si>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</si>
  <si>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</si>
  <si>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</si>
  <si>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</si>
  <si>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</si>
  <si>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</si>
  <si>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</si>
  <si>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</si>
  <si>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</si>
  <si>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</si>
  <si>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</si>
  <si>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</si>
  <si>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</si>
  <si>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</si>
  <si>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</si>
  <si>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</si>
  <si>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</si>
  <si>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</si>
  <si>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</si>
  <si>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</si>
  <si>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</si>
  <si>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</si>
  <si>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</si>
  <si>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00011601074010000140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</si>
  <si>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</si>
  <si>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</si>
  <si>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</si>
  <si>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</si>
  <si>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</si>
  <si>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</si>
  <si>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</si>
  <si>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</si>
  <si>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</si>
  <si>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</si>
  <si>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</si>
  <si>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</si>
  <si>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</si>
  <si>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</si>
  <si>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</si>
  <si>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</si>
  <si>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</si>
  <si>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00011601333010000140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</si>
  <si>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</si>
  <si>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</si>
  <si>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</si>
  <si>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</si>
  <si>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</si>
  <si>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</si>
  <si>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</si>
  <si>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</si>
  <si>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</si>
  <si>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</si>
  <si>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</si>
  <si>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</si>
  <si>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00011610031050000140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</si>
  <si>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</si>
  <si>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</si>
  <si>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</si>
  <si>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00011610100050000 140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</si>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</sst>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\ _₽"/>
    <numFmt numFmtId="166" formatCode="0.0"/>
    <numFmt numFmtId="167" formatCode="_-* #,##0.0_р_._-;\-* #,##0.0_р_._-;_-* &quot;-&quot;?_р_._-;_-@_-"/>
  </numFmts>
  <fonts count="20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StempelGaramond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54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3" fillId="2" borderId="5">
      <alignment horizontal="center" vertical="top" shrinkToFit="1"/>
    </xf>
    <xf numFmtId="0" fontId="3" fillId="2" borderId="6">
      <alignment horizontal="left" vertical="top" wrapText="1"/>
    </xf>
    <xf numFmtId="164" fontId="3" fillId="2" borderId="6">
      <alignment horizontal="right" vertical="top" shrinkToFit="1"/>
    </xf>
    <xf numFmtId="164" fontId="3" fillId="2" borderId="7">
      <alignment horizontal="right" vertical="top" shrinkToFit="1"/>
    </xf>
    <xf numFmtId="49" fontId="2" fillId="3" borderId="8">
      <alignment horizontal="center" vertical="top" shrinkToFit="1"/>
    </xf>
    <xf numFmtId="0" fontId="2" fillId="3" borderId="9">
      <alignment horizontal="left" vertical="top" wrapText="1"/>
    </xf>
    <xf numFmtId="164" fontId="2" fillId="3" borderId="9">
      <alignment horizontal="right" vertical="top" shrinkToFit="1"/>
    </xf>
    <xf numFmtId="164" fontId="2" fillId="3" borderId="10">
      <alignment horizontal="right" vertical="top" shrinkToFit="1"/>
    </xf>
    <xf numFmtId="49" fontId="2" fillId="4" borderId="11">
      <alignment horizontal="center" vertical="top" shrinkToFit="1"/>
    </xf>
    <xf numFmtId="0" fontId="2" fillId="4" borderId="12">
      <alignment horizontal="left" vertical="top" wrapText="1"/>
    </xf>
    <xf numFmtId="164" fontId="2" fillId="4" borderId="12">
      <alignment horizontal="right" vertical="top" shrinkToFit="1"/>
    </xf>
    <xf numFmtId="164" fontId="2" fillId="4" borderId="13">
      <alignment horizontal="right" vertical="top" shrinkToFit="1"/>
    </xf>
    <xf numFmtId="49" fontId="4" fillId="0" borderId="11">
      <alignment horizontal="center" vertical="top" shrinkToFit="1"/>
    </xf>
    <xf numFmtId="0" fontId="1" fillId="0" borderId="12">
      <alignment horizontal="left" vertical="top" wrapText="1"/>
    </xf>
    <xf numFmtId="164" fontId="1" fillId="0" borderId="12">
      <alignment horizontal="right" vertical="top" shrinkToFit="1"/>
    </xf>
    <xf numFmtId="164" fontId="5" fillId="0" borderId="13">
      <alignment horizontal="right" vertical="top" shrinkToFit="1"/>
    </xf>
    <xf numFmtId="0" fontId="3" fillId="5" borderId="14"/>
    <xf numFmtId="0" fontId="3" fillId="5" borderId="15"/>
    <xf numFmtId="164" fontId="3" fillId="5" borderId="15">
      <alignment horizontal="right" shrinkToFit="1"/>
    </xf>
    <xf numFmtId="164" fontId="3" fillId="5" borderId="16">
      <alignment horizontal="right" shrinkToFit="1"/>
    </xf>
    <xf numFmtId="0" fontId="1" fillId="0" borderId="17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5">
      <alignment horizontal="right" shrinkToFit="1"/>
    </xf>
    <xf numFmtId="4" fontId="3" fillId="5" borderId="16">
      <alignment horizontal="right" shrinkToFit="1"/>
    </xf>
    <xf numFmtId="4" fontId="3" fillId="2" borderId="6">
      <alignment horizontal="right" vertical="top" shrinkToFit="1"/>
    </xf>
    <xf numFmtId="4" fontId="3" fillId="2" borderId="7">
      <alignment horizontal="right" vertical="top" shrinkToFi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9" fontId="4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164" fontId="16" fillId="4" borderId="12">
      <alignment horizontal="right" vertical="top" shrinkToFit="1"/>
    </xf>
    <xf numFmtId="164" fontId="16" fillId="4" borderId="13">
      <alignment horizontal="right" vertical="top" shrinkToFit="1"/>
    </xf>
    <xf numFmtId="164" fontId="17" fillId="0" borderId="12">
      <alignment horizontal="right" vertical="top" shrinkToFit="1"/>
    </xf>
    <xf numFmtId="164" fontId="17" fillId="0" borderId="13">
      <alignment horizontal="right" vertical="top" shrinkToFit="1"/>
    </xf>
    <xf numFmtId="164" fontId="18" fillId="5" borderId="15">
      <alignment horizontal="right" shrinkToFit="1"/>
    </xf>
    <xf numFmtId="164" fontId="18" fillId="5" borderId="16">
      <alignment horizontal="right" shrinkToFit="1"/>
    </xf>
    <xf numFmtId="0" fontId="17" fillId="0" borderId="12">
      <alignment horizontal="left" vertical="top" wrapText="1"/>
    </xf>
    <xf numFmtId="49" fontId="17" fillId="0" borderId="12">
      <alignment horizontal="center" vertical="top" shrinkToFit="1"/>
    </xf>
  </cellStyleXfs>
  <cellXfs count="117">
    <xf numFmtId="0" fontId="0" fillId="0" borderId="0" xfId="0"/>
    <xf numFmtId="0" fontId="0" fillId="0" borderId="0" xfId="0" applyProtection="1">
      <protection locked="0"/>
    </xf>
    <xf numFmtId="49" fontId="7" fillId="6" borderId="18" xfId="0" applyNumberFormat="1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165" fontId="8" fillId="6" borderId="18" xfId="7" applyNumberFormat="1" applyFont="1" applyFill="1" applyBorder="1" applyAlignment="1" applyProtection="1">
      <alignment horizontal="center" vertical="center" wrapText="1" shrinkToFit="1"/>
    </xf>
    <xf numFmtId="165" fontId="8" fillId="6" borderId="18" xfId="12" applyNumberFormat="1" applyFont="1" applyFill="1" applyBorder="1" applyAlignment="1" applyProtection="1">
      <alignment horizontal="center" vertical="center" shrinkToFit="1"/>
    </xf>
    <xf numFmtId="165" fontId="8" fillId="6" borderId="18" xfId="16" applyNumberFormat="1" applyFont="1" applyFill="1" applyBorder="1" applyAlignment="1" applyProtection="1">
      <alignment horizontal="center" vertical="center" shrinkToFit="1"/>
    </xf>
    <xf numFmtId="165" fontId="9" fillId="6" borderId="18" xfId="20" applyNumberFormat="1" applyFont="1" applyFill="1" applyBorder="1" applyAlignment="1" applyProtection="1">
      <alignment horizontal="center" vertical="center" shrinkToFit="1"/>
    </xf>
    <xf numFmtId="49" fontId="9" fillId="6" borderId="18" xfId="17" applyNumberFormat="1" applyFont="1" applyFill="1" applyBorder="1" applyAlignment="1" applyProtection="1">
      <alignment horizontal="center" vertical="center" shrinkToFit="1"/>
    </xf>
    <xf numFmtId="0" fontId="9" fillId="6" borderId="18" xfId="18" applyNumberFormat="1" applyFont="1" applyFill="1" applyBorder="1" applyProtection="1">
      <alignment horizontal="left" vertical="top" wrapText="1"/>
    </xf>
    <xf numFmtId="0" fontId="0" fillId="0" borderId="1" xfId="0" applyBorder="1" applyProtection="1">
      <protection locked="0"/>
    </xf>
    <xf numFmtId="0" fontId="1" fillId="0" borderId="1" xfId="25" applyNumberFormat="1" applyBorder="1" applyProtection="1"/>
    <xf numFmtId="49" fontId="8" fillId="6" borderId="18" xfId="5" applyNumberFormat="1" applyFont="1" applyFill="1" applyBorder="1" applyProtection="1">
      <alignment horizontal="center" vertical="top" shrinkToFit="1"/>
    </xf>
    <xf numFmtId="0" fontId="8" fillId="6" borderId="18" xfId="6" applyNumberFormat="1" applyFont="1" applyFill="1" applyBorder="1" applyProtection="1">
      <alignment horizontal="left" vertical="top" wrapText="1"/>
    </xf>
    <xf numFmtId="49" fontId="8" fillId="6" borderId="18" xfId="9" applyNumberFormat="1" applyFont="1" applyFill="1" applyBorder="1" applyProtection="1">
      <alignment horizontal="center" vertical="top" shrinkToFit="1"/>
    </xf>
    <xf numFmtId="0" fontId="8" fillId="6" borderId="18" xfId="10" applyNumberFormat="1" applyFont="1" applyFill="1" applyBorder="1" applyProtection="1">
      <alignment horizontal="left" vertical="top" wrapText="1"/>
    </xf>
    <xf numFmtId="49" fontId="8" fillId="6" borderId="18" xfId="13" applyNumberFormat="1" applyFont="1" applyFill="1" applyBorder="1" applyProtection="1">
      <alignment horizontal="center" vertical="top" shrinkToFit="1"/>
    </xf>
    <xf numFmtId="0" fontId="8" fillId="6" borderId="18" xfId="14" applyNumberFormat="1" applyFont="1" applyFill="1" applyBorder="1" applyProtection="1">
      <alignment horizontal="left" vertical="top" wrapText="1"/>
    </xf>
    <xf numFmtId="49" fontId="9" fillId="6" borderId="18" xfId="17" applyNumberFormat="1" applyFont="1" applyFill="1" applyBorder="1" applyProtection="1">
      <alignment horizontal="center" vertical="top" shrinkToFit="1"/>
    </xf>
    <xf numFmtId="0" fontId="8" fillId="6" borderId="18" xfId="21" applyNumberFormat="1" applyFont="1" applyFill="1" applyBorder="1" applyProtection="1"/>
    <xf numFmtId="0" fontId="8" fillId="6" borderId="18" xfId="22" applyNumberFormat="1" applyFont="1" applyFill="1" applyBorder="1" applyProtection="1"/>
    <xf numFmtId="164" fontId="8" fillId="6" borderId="18" xfId="11" applyNumberFormat="1" applyFont="1" applyFill="1" applyBorder="1" applyAlignment="1" applyProtection="1">
      <alignment horizontal="center" vertical="center" shrinkToFit="1"/>
    </xf>
    <xf numFmtId="164" fontId="8" fillId="6" borderId="18" xfId="12" applyNumberFormat="1" applyFont="1" applyFill="1" applyBorder="1" applyAlignment="1" applyProtection="1">
      <alignment horizontal="center" vertical="center" shrinkToFit="1"/>
    </xf>
    <xf numFmtId="164" fontId="8" fillId="6" borderId="18" xfId="15" applyNumberFormat="1" applyFont="1" applyFill="1" applyBorder="1" applyAlignment="1" applyProtection="1">
      <alignment horizontal="center" vertical="center" shrinkToFit="1"/>
    </xf>
    <xf numFmtId="164" fontId="8" fillId="6" borderId="18" xfId="16" applyNumberFormat="1" applyFont="1" applyFill="1" applyBorder="1" applyAlignment="1" applyProtection="1">
      <alignment horizontal="center" vertical="center" shrinkToFit="1"/>
    </xf>
    <xf numFmtId="164" fontId="9" fillId="6" borderId="18" xfId="19" applyNumberFormat="1" applyFont="1" applyFill="1" applyBorder="1" applyAlignment="1" applyProtection="1">
      <alignment horizontal="center" vertical="center" shrinkToFit="1"/>
    </xf>
    <xf numFmtId="164" fontId="9" fillId="6" borderId="18" xfId="20" applyNumberFormat="1" applyFont="1" applyFill="1" applyBorder="1" applyAlignment="1" applyProtection="1">
      <alignment horizontal="center" vertical="center" shrinkToFit="1"/>
    </xf>
    <xf numFmtId="0" fontId="9" fillId="6" borderId="18" xfId="18" applyNumberFormat="1" applyFont="1" applyFill="1" applyBorder="1" applyAlignment="1" applyProtection="1">
      <alignment horizontal="center" vertical="center" wrapText="1"/>
    </xf>
    <xf numFmtId="0" fontId="8" fillId="6" borderId="18" xfId="10" applyNumberFormat="1" applyFont="1" applyFill="1" applyBorder="1" applyAlignment="1" applyProtection="1">
      <alignment horizontal="center" vertical="center" wrapText="1"/>
    </xf>
    <xf numFmtId="0" fontId="8" fillId="6" borderId="18" xfId="14" applyNumberFormat="1" applyFont="1" applyFill="1" applyBorder="1" applyAlignment="1" applyProtection="1">
      <alignment horizontal="center" vertical="center" wrapText="1"/>
    </xf>
    <xf numFmtId="165" fontId="9" fillId="6" borderId="18" xfId="18" applyNumberFormat="1" applyFont="1" applyFill="1" applyBorder="1" applyAlignment="1" applyProtection="1">
      <alignment horizontal="center" vertical="center" wrapText="1"/>
    </xf>
    <xf numFmtId="165" fontId="8" fillId="6" borderId="18" xfId="22" applyNumberFormat="1" applyFont="1" applyFill="1" applyBorder="1" applyAlignment="1" applyProtection="1">
      <alignment horizontal="center" vertical="center"/>
    </xf>
    <xf numFmtId="0" fontId="11" fillId="0" borderId="0" xfId="0" applyFont="1" applyProtection="1">
      <protection locked="0"/>
    </xf>
    <xf numFmtId="166" fontId="12" fillId="6" borderId="18" xfId="0" applyNumberFormat="1" applyFont="1" applyFill="1" applyBorder="1" applyAlignment="1" applyProtection="1">
      <alignment horizontal="center" vertical="center"/>
      <protection locked="0"/>
    </xf>
    <xf numFmtId="166" fontId="14" fillId="6" borderId="18" xfId="0" applyNumberFormat="1" applyFont="1" applyFill="1" applyBorder="1" applyAlignment="1" applyProtection="1">
      <alignment horizontal="center" vertical="center"/>
      <protection locked="0"/>
    </xf>
    <xf numFmtId="49" fontId="14" fillId="0" borderId="18" xfId="0" applyNumberFormat="1" applyFont="1" applyBorder="1" applyAlignment="1" applyProtection="1">
      <alignment horizontal="center" vertical="center" wrapText="1"/>
    </xf>
    <xf numFmtId="49" fontId="14" fillId="6" borderId="18" xfId="0" applyNumberFormat="1" applyFont="1" applyFill="1" applyBorder="1" applyAlignment="1" applyProtection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49" fontId="12" fillId="6" borderId="18" xfId="0" applyNumberFormat="1" applyFont="1" applyFill="1" applyBorder="1" applyAlignment="1" applyProtection="1">
      <alignment horizontal="center" vertical="center" wrapText="1"/>
    </xf>
    <xf numFmtId="49" fontId="9" fillId="6" borderId="18" xfId="9" applyNumberFormat="1" applyFont="1" applyFill="1" applyBorder="1" applyProtection="1">
      <alignment horizontal="center" vertical="top" shrinkToFit="1"/>
    </xf>
    <xf numFmtId="49" fontId="13" fillId="0" borderId="1" xfId="0" applyNumberFormat="1" applyFont="1" applyBorder="1" applyAlignment="1" applyProtection="1">
      <alignment horizontal="center" wrapText="1"/>
    </xf>
    <xf numFmtId="49" fontId="14" fillId="6" borderId="18" xfId="0" applyNumberFormat="1" applyFont="1" applyFill="1" applyBorder="1" applyAlignment="1">
      <alignment horizontal="center" vertical="center" wrapText="1"/>
    </xf>
    <xf numFmtId="49" fontId="8" fillId="6" borderId="18" xfId="2" applyNumberFormat="1" applyFont="1" applyFill="1" applyBorder="1" applyProtection="1">
      <alignment horizontal="center" vertical="center" wrapText="1"/>
    </xf>
    <xf numFmtId="49" fontId="8" fillId="6" borderId="18" xfId="3" applyNumberFormat="1" applyFont="1" applyFill="1" applyBorder="1" applyProtection="1">
      <alignment horizontal="center" vertical="center" wrapText="1"/>
    </xf>
    <xf numFmtId="0" fontId="12" fillId="6" borderId="18" xfId="0" applyFont="1" applyFill="1" applyBorder="1"/>
    <xf numFmtId="49" fontId="8" fillId="6" borderId="18" xfId="4" applyNumberFormat="1" applyFont="1" applyFill="1" applyBorder="1" applyProtection="1">
      <alignment horizontal="center" vertical="center" wrapText="1"/>
    </xf>
    <xf numFmtId="0" fontId="9" fillId="6" borderId="18" xfId="10" applyNumberFormat="1" applyFont="1" applyFill="1" applyBorder="1" applyProtection="1">
      <alignment horizontal="left" vertical="top" wrapText="1"/>
    </xf>
    <xf numFmtId="164" fontId="8" fillId="6" borderId="18" xfId="47" applyNumberFormat="1" applyFont="1" applyFill="1" applyBorder="1" applyAlignment="1" applyProtection="1">
      <alignment horizontal="center" vertical="center" shrinkToFit="1"/>
    </xf>
    <xf numFmtId="164" fontId="9" fillId="6" borderId="18" xfId="49" applyNumberFormat="1" applyFont="1" applyFill="1" applyBorder="1" applyAlignment="1" applyProtection="1">
      <alignment horizontal="center" vertical="center" shrinkToFit="1"/>
    </xf>
    <xf numFmtId="164" fontId="14" fillId="6" borderId="18" xfId="0" applyNumberFormat="1" applyFont="1" applyFill="1" applyBorder="1" applyAlignment="1">
      <alignment horizontal="center" vertical="center"/>
    </xf>
    <xf numFmtId="164" fontId="8" fillId="6" borderId="18" xfId="46" applyNumberFormat="1" applyFont="1" applyFill="1" applyBorder="1" applyAlignment="1" applyProtection="1">
      <alignment horizontal="center" vertical="center" shrinkToFit="1"/>
    </xf>
    <xf numFmtId="166" fontId="12" fillId="6" borderId="18" xfId="0" applyNumberFormat="1" applyFont="1" applyFill="1" applyBorder="1" applyAlignment="1">
      <alignment horizontal="center" vertical="center"/>
    </xf>
    <xf numFmtId="164" fontId="9" fillId="6" borderId="18" xfId="48" applyNumberFormat="1" applyFont="1" applyFill="1" applyBorder="1" applyAlignment="1" applyProtection="1">
      <alignment horizontal="center" vertical="center" shrinkToFit="1"/>
    </xf>
    <xf numFmtId="164" fontId="8" fillId="6" borderId="18" xfId="50" applyNumberFormat="1" applyFont="1" applyFill="1" applyBorder="1" applyAlignment="1" applyProtection="1">
      <alignment horizontal="center" vertical="center" shrinkToFit="1"/>
    </xf>
    <xf numFmtId="164" fontId="8" fillId="6" borderId="18" xfId="51" applyNumberFormat="1" applyFont="1" applyFill="1" applyBorder="1" applyAlignment="1" applyProtection="1">
      <alignment horizontal="center" vertical="center" shrinkToFit="1"/>
    </xf>
    <xf numFmtId="166" fontId="14" fillId="6" borderId="18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horizontal="left" vertical="center" wrapText="1"/>
    </xf>
    <xf numFmtId="167" fontId="12" fillId="0" borderId="18" xfId="0" applyNumberFormat="1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/>
    </xf>
    <xf numFmtId="166" fontId="15" fillId="0" borderId="18" xfId="0" applyNumberFormat="1" applyFont="1" applyBorder="1" applyAlignment="1" applyProtection="1">
      <alignment horizontal="center" vertical="center"/>
    </xf>
    <xf numFmtId="0" fontId="12" fillId="0" borderId="18" xfId="0" applyNumberFormat="1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vertical="center" wrapText="1"/>
    </xf>
    <xf numFmtId="167" fontId="14" fillId="6" borderId="18" xfId="0" applyNumberFormat="1" applyFont="1" applyFill="1" applyBorder="1" applyAlignment="1">
      <alignment horizontal="center" vertical="center"/>
    </xf>
    <xf numFmtId="166" fontId="7" fillId="0" borderId="18" xfId="0" applyNumberFormat="1" applyFont="1" applyBorder="1" applyAlignment="1" applyProtection="1">
      <alignment horizontal="center" vertical="center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49" fontId="13" fillId="0" borderId="1" xfId="0" applyNumberFormat="1" applyFont="1" applyBorder="1" applyAlignment="1" applyProtection="1">
      <alignment horizontal="center" wrapText="1"/>
    </xf>
    <xf numFmtId="0" fontId="10" fillId="0" borderId="1" xfId="1" applyNumberFormat="1" applyFont="1" applyProtection="1">
      <alignment horizontal="right" vertical="top" wrapText="1"/>
    </xf>
    <xf numFmtId="0" fontId="10" fillId="0" borderId="1" xfId="1" applyFont="1">
      <alignment horizontal="right" vertical="top" wrapText="1"/>
    </xf>
    <xf numFmtId="0" fontId="10" fillId="0" borderId="20" xfId="1" applyNumberFormat="1" applyFont="1" applyBorder="1" applyAlignment="1" applyProtection="1">
      <alignment horizontal="right" wrapText="1"/>
    </xf>
    <xf numFmtId="0" fontId="10" fillId="0" borderId="20" xfId="1" applyFont="1" applyBorder="1" applyAlignment="1">
      <alignment horizontal="right" wrapText="1"/>
    </xf>
    <xf numFmtId="0" fontId="7" fillId="0" borderId="21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14" fillId="0" borderId="18" xfId="0" applyNumberFormat="1" applyFont="1" applyBorder="1" applyAlignment="1">
      <alignment horizontal="center"/>
    </xf>
    <xf numFmtId="0" fontId="8" fillId="6" borderId="18" xfId="6" quotePrefix="1" applyNumberFormat="1" applyFont="1" applyFill="1" applyBorder="1" applyProtection="1">
      <alignment horizontal="left" vertical="top" wrapText="1"/>
    </xf>
    <xf numFmtId="164" fontId="8" fillId="6" borderId="18" xfId="6" quotePrefix="1" applyNumberFormat="1" applyFont="1" applyFill="1" applyBorder="1" applyAlignment="1" applyProtection="1">
      <alignment horizontal="center" vertical="center" wrapText="1"/>
    </xf>
    <xf numFmtId="0" fontId="8" fillId="6" borderId="18" xfId="10" quotePrefix="1" applyNumberFormat="1" applyFont="1" applyFill="1" applyBorder="1" applyProtection="1">
      <alignment horizontal="left" vertical="top" wrapText="1"/>
    </xf>
    <xf numFmtId="0" fontId="8" fillId="6" borderId="18" xfId="14" quotePrefix="1" applyNumberFormat="1" applyFont="1" applyFill="1" applyBorder="1" applyProtection="1">
      <alignment horizontal="left" vertical="top" wrapText="1"/>
    </xf>
    <xf numFmtId="0" fontId="9" fillId="6" borderId="18" xfId="18" quotePrefix="1" applyNumberFormat="1" applyFont="1" applyFill="1" applyBorder="1" applyProtection="1">
      <alignment horizontal="left" vertical="top" wrapText="1"/>
    </xf>
    <xf numFmtId="49" fontId="9" fillId="0" borderId="11" xfId="42" applyFont="1">
      <alignment horizontal="center" vertical="top" shrinkToFit="1"/>
    </xf>
    <xf numFmtId="0" fontId="9" fillId="0" borderId="12" xfId="43" applyFont="1">
      <alignment horizontal="left" vertical="top" wrapText="1"/>
    </xf>
    <xf numFmtId="49" fontId="9" fillId="0" borderId="18" xfId="17" applyFont="1" applyBorder="1">
      <alignment horizontal="center" vertical="top" shrinkToFit="1"/>
    </xf>
    <xf numFmtId="0" fontId="9" fillId="0" borderId="18" xfId="18" quotePrefix="1" applyFont="1" applyBorder="1">
      <alignment horizontal="left" vertical="top" wrapText="1"/>
    </xf>
    <xf numFmtId="49" fontId="12" fillId="6" borderId="18" xfId="0" applyNumberFormat="1" applyFont="1" applyFill="1" applyBorder="1" applyAlignment="1">
      <alignment horizontal="center" vertical="center" wrapText="1"/>
    </xf>
    <xf numFmtId="49" fontId="12" fillId="6" borderId="18" xfId="0" applyNumberFormat="1" applyFont="1" applyFill="1" applyBorder="1" applyAlignment="1">
      <alignment horizontal="left" vertical="center" wrapText="1"/>
    </xf>
    <xf numFmtId="164" fontId="9" fillId="6" borderId="18" xfId="41" applyNumberFormat="1" applyFont="1" applyFill="1" applyBorder="1" applyAlignment="1">
      <alignment horizontal="center" vertical="top" shrinkToFit="1"/>
    </xf>
    <xf numFmtId="164" fontId="9" fillId="6" borderId="18" xfId="40" applyNumberFormat="1" applyFont="1" applyFill="1" applyBorder="1" applyAlignment="1">
      <alignment horizontal="center" vertical="top" shrinkToFit="1"/>
    </xf>
    <xf numFmtId="49" fontId="14" fillId="6" borderId="18" xfId="13" applyNumberFormat="1" applyFont="1" applyFill="1" applyBorder="1" applyProtection="1">
      <alignment horizontal="center" vertical="top" shrinkToFit="1"/>
    </xf>
    <xf numFmtId="0" fontId="14" fillId="6" borderId="18" xfId="14" quotePrefix="1" applyNumberFormat="1" applyFont="1" applyFill="1" applyBorder="1" applyProtection="1">
      <alignment horizontal="left" vertical="top" wrapText="1"/>
    </xf>
    <xf numFmtId="49" fontId="12" fillId="6" borderId="18" xfId="17" applyNumberFormat="1" applyFont="1" applyFill="1" applyBorder="1" applyProtection="1">
      <alignment horizontal="center" vertical="top" shrinkToFit="1"/>
    </xf>
    <xf numFmtId="0" fontId="12" fillId="6" borderId="18" xfId="18" quotePrefix="1" applyNumberFormat="1" applyFont="1" applyFill="1" applyBorder="1" applyProtection="1">
      <alignment horizontal="left" vertical="top" wrapText="1"/>
    </xf>
    <xf numFmtId="0" fontId="14" fillId="6" borderId="18" xfId="52" applyFont="1" applyFill="1" applyBorder="1">
      <alignment horizontal="left" vertical="top" wrapText="1"/>
    </xf>
    <xf numFmtId="164" fontId="8" fillId="6" borderId="18" xfId="20" applyNumberFormat="1" applyFont="1" applyFill="1" applyBorder="1" applyAlignment="1" applyProtection="1">
      <alignment horizontal="center" vertical="center" shrinkToFit="1"/>
    </xf>
    <xf numFmtId="0" fontId="12" fillId="6" borderId="18" xfId="52" applyFont="1" applyFill="1" applyBorder="1">
      <alignment horizontal="left" vertical="top" wrapText="1"/>
    </xf>
    <xf numFmtId="49" fontId="9" fillId="0" borderId="18" xfId="53" applyFont="1" applyBorder="1">
      <alignment horizontal="center" vertical="top" shrinkToFit="1"/>
    </xf>
    <xf numFmtId="0" fontId="9" fillId="0" borderId="18" xfId="52" quotePrefix="1" applyFont="1" applyBorder="1">
      <alignment horizontal="left" vertical="top" wrapText="1"/>
    </xf>
    <xf numFmtId="49" fontId="9" fillId="6" borderId="21" xfId="53" applyFont="1" applyFill="1" applyBorder="1">
      <alignment horizontal="center" vertical="top" shrinkToFit="1"/>
    </xf>
    <xf numFmtId="0" fontId="9" fillId="0" borderId="18" xfId="52" applyFont="1" applyBorder="1">
      <alignment horizontal="left" vertical="top" wrapText="1"/>
    </xf>
    <xf numFmtId="164" fontId="14" fillId="6" borderId="18" xfId="11" applyNumberFormat="1" applyFont="1" applyFill="1" applyBorder="1" applyAlignment="1" applyProtection="1">
      <alignment horizontal="center" vertical="center" shrinkToFit="1"/>
    </xf>
    <xf numFmtId="0" fontId="19" fillId="0" borderId="12" xfId="43" applyFont="1">
      <alignment horizontal="left" vertical="top" wrapText="1"/>
    </xf>
    <xf numFmtId="49" fontId="9" fillId="0" borderId="23" xfId="17" applyFont="1" applyBorder="1">
      <alignment horizontal="center" vertical="top" shrinkToFit="1"/>
    </xf>
    <xf numFmtId="0" fontId="9" fillId="0" borderId="24" xfId="18" applyFont="1" applyBorder="1">
      <alignment horizontal="left" vertical="top" wrapText="1"/>
    </xf>
    <xf numFmtId="164" fontId="9" fillId="6" borderId="23" xfId="20" applyNumberFormat="1" applyFont="1" applyFill="1" applyBorder="1" applyAlignment="1" applyProtection="1">
      <alignment horizontal="center" vertical="center" shrinkToFit="1"/>
    </xf>
    <xf numFmtId="164" fontId="9" fillId="6" borderId="23" xfId="19" applyNumberFormat="1" applyFont="1" applyFill="1" applyBorder="1" applyAlignment="1" applyProtection="1">
      <alignment horizontal="center" vertical="center" shrinkToFit="1"/>
    </xf>
    <xf numFmtId="49" fontId="8" fillId="6" borderId="18" xfId="13" applyFont="1" applyFill="1" applyBorder="1">
      <alignment horizontal="center" vertical="top" shrinkToFit="1"/>
    </xf>
    <xf numFmtId="0" fontId="8" fillId="0" borderId="18" xfId="17" applyNumberFormat="1" applyFont="1" applyBorder="1" applyAlignment="1">
      <alignment horizontal="left" vertical="top" wrapText="1"/>
    </xf>
    <xf numFmtId="49" fontId="9" fillId="6" borderId="18" xfId="17" applyFont="1" applyFill="1" applyBorder="1">
      <alignment horizontal="center" vertical="top" shrinkToFit="1"/>
    </xf>
    <xf numFmtId="164" fontId="9" fillId="6" borderId="18" xfId="15" applyNumberFormat="1" applyFont="1" applyFill="1" applyBorder="1" applyAlignment="1" applyProtection="1">
      <alignment horizontal="center" vertical="center" shrinkToFit="1"/>
    </xf>
    <xf numFmtId="0" fontId="9" fillId="0" borderId="18" xfId="43" quotePrefix="1" applyFont="1" applyBorder="1">
      <alignment horizontal="left" vertical="top" wrapText="1"/>
    </xf>
    <xf numFmtId="0" fontId="8" fillId="6" borderId="18" xfId="14" quotePrefix="1" applyFont="1" applyFill="1" applyBorder="1">
      <alignment horizontal="left" vertical="top" wrapText="1"/>
    </xf>
    <xf numFmtId="0" fontId="9" fillId="6" borderId="18" xfId="18" quotePrefix="1" applyFont="1" applyFill="1" applyBorder="1">
      <alignment horizontal="left" vertical="top" wrapText="1"/>
    </xf>
  </cellXfs>
  <cellStyles count="54">
    <cellStyle name="br" xfId="29"/>
    <cellStyle name="col" xfId="28"/>
    <cellStyle name="ex58" xfId="32"/>
    <cellStyle name="ex59" xfId="33"/>
    <cellStyle name="ex60" xfId="5"/>
    <cellStyle name="ex61" xfId="6"/>
    <cellStyle name="ex62" xfId="34"/>
    <cellStyle name="ex63" xfId="35"/>
    <cellStyle name="ex64" xfId="9"/>
    <cellStyle name="ex65" xfId="10"/>
    <cellStyle name="ex66" xfId="36"/>
    <cellStyle name="ex67" xfId="37"/>
    <cellStyle name="ex68" xfId="13"/>
    <cellStyle name="ex69" xfId="14"/>
    <cellStyle name="ex70" xfId="38"/>
    <cellStyle name="ex71" xfId="39"/>
    <cellStyle name="ex72" xfId="17"/>
    <cellStyle name="ex73" xfId="18"/>
    <cellStyle name="ex74" xfId="40"/>
    <cellStyle name="ex75" xfId="41"/>
    <cellStyle name="ex76" xfId="42"/>
    <cellStyle name="ex77" xfId="43"/>
    <cellStyle name="ex78" xfId="44"/>
    <cellStyle name="ex79" xfId="45"/>
    <cellStyle name="ex81" xfId="53"/>
    <cellStyle name="ex82" xfId="52"/>
    <cellStyle name="st57" xfId="1"/>
    <cellStyle name="st68" xfId="50"/>
    <cellStyle name="st69" xfId="51"/>
    <cellStyle name="st70" xfId="46"/>
    <cellStyle name="st71" xfId="47"/>
    <cellStyle name="st72" xfId="48"/>
    <cellStyle name="st73" xfId="49"/>
    <cellStyle name="st80" xfId="23"/>
    <cellStyle name="st81" xfId="24"/>
    <cellStyle name="st82" xfId="7"/>
    <cellStyle name="st83" xfId="8"/>
    <cellStyle name="st84" xfId="11"/>
    <cellStyle name="st85" xfId="12"/>
    <cellStyle name="st86" xfId="15"/>
    <cellStyle name="st87" xfId="16"/>
    <cellStyle name="st88" xfId="19"/>
    <cellStyle name="st89" xfId="20"/>
    <cellStyle name="style0" xfId="30"/>
    <cellStyle name="td" xfId="31"/>
    <cellStyle name="tr" xfId="27"/>
    <cellStyle name="xl_bot_header" xfId="3"/>
    <cellStyle name="xl_bot_left_header" xfId="2"/>
    <cellStyle name="xl_bot_right_header" xfId="4"/>
    <cellStyle name="xl_footer" xfId="26"/>
    <cellStyle name="xl_total_bot" xfId="25"/>
    <cellStyle name="xl_total_center" xfId="22"/>
    <cellStyle name="xl_total_left" xfId="2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4"/>
  <sheetViews>
    <sheetView showGridLines="0" tabSelected="1" workbookViewId="0">
      <pane ySplit="4" topLeftCell="A5" activePane="bottomLeft" state="frozen"/>
      <selection pane="bottomLeft" activeCell="C132" sqref="C132:E132"/>
    </sheetView>
  </sheetViews>
  <sheetFormatPr defaultRowHeight="15"/>
  <cols>
    <col min="1" max="1" width="18.42578125" style="1" customWidth="1"/>
    <col min="2" max="2" width="40.5703125" style="1" customWidth="1"/>
    <col min="3" max="3" width="9.7109375" style="1" customWidth="1"/>
    <col min="4" max="4" width="11.42578125" style="1" customWidth="1"/>
    <col min="5" max="5" width="10.42578125" style="1" customWidth="1"/>
    <col min="6" max="6" width="11" style="1" customWidth="1"/>
    <col min="7" max="7" width="12.5703125" style="1" customWidth="1"/>
    <col min="8" max="16384" width="9.140625" style="1"/>
  </cols>
  <sheetData>
    <row r="1" spans="1:7" ht="15.95" customHeight="1">
      <c r="A1" s="10"/>
      <c r="B1" s="10"/>
      <c r="C1" s="10"/>
      <c r="D1" s="10"/>
      <c r="E1" s="10"/>
      <c r="F1" s="10"/>
      <c r="G1" s="10" t="s">
        <v>54</v>
      </c>
    </row>
    <row r="2" spans="1:7" ht="27" customHeight="1">
      <c r="A2" s="71" t="s">
        <v>55</v>
      </c>
      <c r="B2" s="71"/>
      <c r="C2" s="71"/>
      <c r="D2" s="71"/>
      <c r="E2" s="71"/>
      <c r="F2" s="71"/>
      <c r="G2" s="71"/>
    </row>
    <row r="3" spans="1:7" ht="15.2" customHeight="1">
      <c r="A3" s="72" t="s">
        <v>0</v>
      </c>
      <c r="B3" s="73"/>
      <c r="C3" s="73"/>
      <c r="D3" s="73"/>
      <c r="E3" s="73"/>
      <c r="F3" s="32"/>
      <c r="G3" s="32"/>
    </row>
    <row r="4" spans="1:7" ht="88.5" customHeight="1">
      <c r="A4" s="35" t="s">
        <v>44</v>
      </c>
      <c r="B4" s="35" t="s">
        <v>45</v>
      </c>
      <c r="C4" s="36" t="s">
        <v>47</v>
      </c>
      <c r="D4" s="36" t="s">
        <v>48</v>
      </c>
      <c r="E4" s="36" t="s">
        <v>49</v>
      </c>
      <c r="F4" s="37" t="s">
        <v>50</v>
      </c>
      <c r="G4" s="38" t="s">
        <v>51</v>
      </c>
    </row>
    <row r="5" spans="1:7">
      <c r="A5" s="12" t="s">
        <v>177</v>
      </c>
      <c r="B5" s="80" t="s">
        <v>178</v>
      </c>
      <c r="C5" s="81">
        <f>C6+C14+C20+C30+C35+C43+C48+C51+C60+C88</f>
        <v>101770.59999999999</v>
      </c>
      <c r="D5" s="81">
        <f>D6+D14+D20+D30+D35+D43+D48+D51+D60+D88</f>
        <v>462189.2</v>
      </c>
      <c r="E5" s="81">
        <f>E6+E14+E20+E30+E35+E43+E48+E51+E60+E88+E33</f>
        <v>94753.700000000012</v>
      </c>
      <c r="F5" s="34">
        <f>E5/D5*100</f>
        <v>20.501063200957532</v>
      </c>
      <c r="G5" s="34">
        <f>E5*100/C5-100</f>
        <v>-6.8948203115634357</v>
      </c>
    </row>
    <row r="6" spans="1:7">
      <c r="A6" s="14" t="s">
        <v>179</v>
      </c>
      <c r="B6" s="82" t="s">
        <v>180</v>
      </c>
      <c r="C6" s="22">
        <f>C7</f>
        <v>61191.1</v>
      </c>
      <c r="D6" s="22">
        <f t="shared" ref="D6" si="0">D7</f>
        <v>364224.3</v>
      </c>
      <c r="E6" s="22">
        <f>E7</f>
        <v>73721.100000000006</v>
      </c>
      <c r="F6" s="34">
        <f t="shared" ref="F6:F72" si="1">E6/D6*100</f>
        <v>20.240577029045017</v>
      </c>
      <c r="G6" s="34">
        <f t="shared" ref="G6:G64" si="2">E6*100/C6-100</f>
        <v>20.476834049396089</v>
      </c>
    </row>
    <row r="7" spans="1:7">
      <c r="A7" s="16" t="s">
        <v>181</v>
      </c>
      <c r="B7" s="83" t="s">
        <v>182</v>
      </c>
      <c r="C7" s="24">
        <f>C8+C9+C10+C11+C12</f>
        <v>61191.1</v>
      </c>
      <c r="D7" s="24">
        <f>D8+D9+D10+D11+D12</f>
        <v>364224.3</v>
      </c>
      <c r="E7" s="24">
        <f>E8+E9+E10+E11+E12+E13</f>
        <v>73721.100000000006</v>
      </c>
      <c r="F7" s="34">
        <f t="shared" si="1"/>
        <v>20.240577029045017</v>
      </c>
      <c r="G7" s="34">
        <f t="shared" si="2"/>
        <v>20.476834049396089</v>
      </c>
    </row>
    <row r="8" spans="1:7" ht="67.5">
      <c r="A8" s="18" t="s">
        <v>183</v>
      </c>
      <c r="B8" s="84" t="s">
        <v>184</v>
      </c>
      <c r="C8" s="26">
        <v>60632.4</v>
      </c>
      <c r="D8" s="25">
        <v>351448.3</v>
      </c>
      <c r="E8" s="26">
        <v>60744.4</v>
      </c>
      <c r="F8" s="33">
        <f t="shared" si="1"/>
        <v>17.284021575861942</v>
      </c>
      <c r="G8" s="33">
        <f t="shared" si="2"/>
        <v>0.18471972080934052</v>
      </c>
    </row>
    <row r="9" spans="1:7" ht="101.25">
      <c r="A9" s="18" t="s">
        <v>185</v>
      </c>
      <c r="B9" s="84" t="s">
        <v>186</v>
      </c>
      <c r="C9" s="26">
        <v>130.4</v>
      </c>
      <c r="D9" s="25">
        <v>2255</v>
      </c>
      <c r="E9" s="26">
        <v>-704.2</v>
      </c>
      <c r="F9" s="33">
        <f t="shared" si="1"/>
        <v>-31.22838137472284</v>
      </c>
      <c r="G9" s="33">
        <f t="shared" si="2"/>
        <v>-640.03067484662574</v>
      </c>
    </row>
    <row r="10" spans="1:7" ht="45">
      <c r="A10" s="18" t="s">
        <v>187</v>
      </c>
      <c r="B10" s="84" t="s">
        <v>188</v>
      </c>
      <c r="C10" s="26">
        <v>367.9</v>
      </c>
      <c r="D10" s="25">
        <v>5442</v>
      </c>
      <c r="E10" s="26">
        <v>13675.4</v>
      </c>
      <c r="F10" s="33">
        <f t="shared" si="1"/>
        <v>251.29364204336642</v>
      </c>
      <c r="G10" s="33">
        <f t="shared" si="2"/>
        <v>3617.1513998369123</v>
      </c>
    </row>
    <row r="11" spans="1:7" ht="78.75">
      <c r="A11" s="18" t="s">
        <v>189</v>
      </c>
      <c r="B11" s="84" t="s">
        <v>190</v>
      </c>
      <c r="C11" s="26">
        <v>8.1999999999999993</v>
      </c>
      <c r="D11" s="25">
        <v>42</v>
      </c>
      <c r="E11" s="26">
        <v>51.2</v>
      </c>
      <c r="F11" s="33">
        <f t="shared" si="1"/>
        <v>121.90476190476191</v>
      </c>
      <c r="G11" s="33">
        <f t="shared" si="2"/>
        <v>524.39024390243912</v>
      </c>
    </row>
    <row r="12" spans="1:7" ht="78.75">
      <c r="A12" s="18" t="s">
        <v>191</v>
      </c>
      <c r="B12" s="84" t="s">
        <v>192</v>
      </c>
      <c r="C12" s="26">
        <v>52.2</v>
      </c>
      <c r="D12" s="25">
        <v>5037</v>
      </c>
      <c r="E12" s="26">
        <v>-89.3</v>
      </c>
      <c r="F12" s="33">
        <f t="shared" si="1"/>
        <v>-1.772880682946198</v>
      </c>
      <c r="G12" s="33">
        <f t="shared" si="2"/>
        <v>-271.07279693486589</v>
      </c>
    </row>
    <row r="13" spans="1:7" ht="45">
      <c r="A13" s="85" t="s">
        <v>193</v>
      </c>
      <c r="B13" s="86" t="s">
        <v>194</v>
      </c>
      <c r="C13" s="26"/>
      <c r="D13" s="25"/>
      <c r="E13" s="26">
        <v>43.6</v>
      </c>
      <c r="F13" s="33"/>
      <c r="G13" s="33"/>
    </row>
    <row r="14" spans="1:7" ht="31.5">
      <c r="A14" s="14" t="s">
        <v>195</v>
      </c>
      <c r="B14" s="82" t="s">
        <v>196</v>
      </c>
      <c r="C14" s="22">
        <f>C15</f>
        <v>5883.7999999999993</v>
      </c>
      <c r="D14" s="22">
        <f>D15</f>
        <v>22694.7</v>
      </c>
      <c r="E14" s="22">
        <f>E15</f>
        <v>6101.6</v>
      </c>
      <c r="F14" s="34">
        <f t="shared" si="1"/>
        <v>26.885572402367075</v>
      </c>
      <c r="G14" s="34">
        <f t="shared" si="2"/>
        <v>3.701689384411452</v>
      </c>
    </row>
    <row r="15" spans="1:7" ht="31.5">
      <c r="A15" s="16" t="s">
        <v>197</v>
      </c>
      <c r="B15" s="83" t="s">
        <v>198</v>
      </c>
      <c r="C15" s="24">
        <f>C16+C17+C18+C19</f>
        <v>5883.7999999999993</v>
      </c>
      <c r="D15" s="24">
        <f>D16+D17+D18+D19</f>
        <v>22694.7</v>
      </c>
      <c r="E15" s="24">
        <f>E16+E17+E18+E19</f>
        <v>6101.6</v>
      </c>
      <c r="F15" s="34">
        <f t="shared" si="1"/>
        <v>26.885572402367075</v>
      </c>
      <c r="G15" s="34">
        <f t="shared" si="2"/>
        <v>3.701689384411452</v>
      </c>
    </row>
    <row r="16" spans="1:7" ht="101.25">
      <c r="A16" s="87" t="s">
        <v>199</v>
      </c>
      <c r="B16" s="88" t="s">
        <v>200</v>
      </c>
      <c r="C16" s="26">
        <v>2825.7</v>
      </c>
      <c r="D16" s="25">
        <v>10749.3</v>
      </c>
      <c r="E16" s="26">
        <v>3136.7</v>
      </c>
      <c r="F16" s="33">
        <f t="shared" si="1"/>
        <v>29.180504777055248</v>
      </c>
      <c r="G16" s="33">
        <f t="shared" si="2"/>
        <v>11.00612237675621</v>
      </c>
    </row>
    <row r="17" spans="1:7" ht="112.5">
      <c r="A17" s="87" t="s">
        <v>201</v>
      </c>
      <c r="B17" s="88" t="s">
        <v>202</v>
      </c>
      <c r="C17" s="26">
        <v>18.100000000000001</v>
      </c>
      <c r="D17" s="25">
        <v>74.7</v>
      </c>
      <c r="E17" s="26">
        <v>12.9</v>
      </c>
      <c r="F17" s="33">
        <f t="shared" si="1"/>
        <v>17.269076305220885</v>
      </c>
      <c r="G17" s="33">
        <f t="shared" si="2"/>
        <v>-28.729281767955811</v>
      </c>
    </row>
    <row r="18" spans="1:7" ht="101.25">
      <c r="A18" s="87" t="s">
        <v>203</v>
      </c>
      <c r="B18" s="88" t="s">
        <v>204</v>
      </c>
      <c r="C18" s="26">
        <v>3419.1</v>
      </c>
      <c r="D18" s="25">
        <v>13288.4</v>
      </c>
      <c r="E18" s="26">
        <v>3354</v>
      </c>
      <c r="F18" s="33">
        <f t="shared" si="1"/>
        <v>25.240058998826044</v>
      </c>
      <c r="G18" s="33">
        <f t="shared" si="2"/>
        <v>-1.9040098271474903</v>
      </c>
    </row>
    <row r="19" spans="1:7" ht="101.25">
      <c r="A19" s="87" t="s">
        <v>205</v>
      </c>
      <c r="B19" s="88" t="s">
        <v>206</v>
      </c>
      <c r="C19" s="26">
        <v>-379.1</v>
      </c>
      <c r="D19" s="25">
        <v>-1417.7</v>
      </c>
      <c r="E19" s="26">
        <v>-402</v>
      </c>
      <c r="F19" s="33">
        <f t="shared" si="1"/>
        <v>28.355787543203782</v>
      </c>
      <c r="G19" s="33">
        <f t="shared" si="2"/>
        <v>6.0406225270377121</v>
      </c>
    </row>
    <row r="20" spans="1:7">
      <c r="A20" s="14" t="s">
        <v>207</v>
      </c>
      <c r="B20" s="82" t="s">
        <v>208</v>
      </c>
      <c r="C20" s="22">
        <f>C21+C24+C26+C28</f>
        <v>25954.899999999998</v>
      </c>
      <c r="D20" s="22">
        <f>D21+D24+D26+D28</f>
        <v>47855</v>
      </c>
      <c r="E20" s="22">
        <f>E21+E24+E26+E28</f>
        <v>8904.9000000000015</v>
      </c>
      <c r="F20" s="34">
        <f t="shared" si="1"/>
        <v>18.608086929265493</v>
      </c>
      <c r="G20" s="34">
        <f t="shared" si="2"/>
        <v>-65.690871473209285</v>
      </c>
    </row>
    <row r="21" spans="1:7" ht="21">
      <c r="A21" s="16" t="s">
        <v>209</v>
      </c>
      <c r="B21" s="83" t="s">
        <v>210</v>
      </c>
      <c r="C21" s="24">
        <f>C22+C23</f>
        <v>4410.8999999999996</v>
      </c>
      <c r="D21" s="24">
        <f>D22+D23</f>
        <v>51187</v>
      </c>
      <c r="E21" s="24">
        <f>E22+E23</f>
        <v>9068.1</v>
      </c>
      <c r="F21" s="34">
        <f t="shared" si="1"/>
        <v>17.715630921913768</v>
      </c>
      <c r="G21" s="34">
        <f t="shared" si="2"/>
        <v>105.5838944433109</v>
      </c>
    </row>
    <row r="22" spans="1:7" ht="22.5">
      <c r="A22" s="89" t="s">
        <v>211</v>
      </c>
      <c r="B22" s="90" t="s">
        <v>212</v>
      </c>
      <c r="C22" s="91">
        <v>2770.1</v>
      </c>
      <c r="D22" s="92">
        <v>25764</v>
      </c>
      <c r="E22" s="91">
        <v>4031.5</v>
      </c>
      <c r="F22" s="33">
        <f t="shared" si="1"/>
        <v>15.647803136158981</v>
      </c>
      <c r="G22" s="33">
        <f t="shared" si="2"/>
        <v>45.53626222880041</v>
      </c>
    </row>
    <row r="23" spans="1:7" ht="56.25">
      <c r="A23" s="89" t="s">
        <v>213</v>
      </c>
      <c r="B23" s="90" t="s">
        <v>214</v>
      </c>
      <c r="C23" s="26">
        <v>1640.8</v>
      </c>
      <c r="D23" s="25">
        <v>25423</v>
      </c>
      <c r="E23" s="26">
        <v>5036.6000000000004</v>
      </c>
      <c r="F23" s="33">
        <f t="shared" si="1"/>
        <v>19.811194587578179</v>
      </c>
      <c r="G23" s="33">
        <f t="shared" si="2"/>
        <v>206.96001950268169</v>
      </c>
    </row>
    <row r="24" spans="1:7" ht="21">
      <c r="A24" s="16" t="s">
        <v>215</v>
      </c>
      <c r="B24" s="83" t="s">
        <v>216</v>
      </c>
      <c r="C24" s="24">
        <f>C25</f>
        <v>0.8</v>
      </c>
      <c r="D24" s="24"/>
      <c r="E24" s="24">
        <f>E25</f>
        <v>-22.3</v>
      </c>
      <c r="F24" s="34"/>
      <c r="G24" s="34">
        <f t="shared" si="2"/>
        <v>-2887.5</v>
      </c>
    </row>
    <row r="25" spans="1:7" ht="22.5">
      <c r="A25" s="18" t="s">
        <v>217</v>
      </c>
      <c r="B25" s="84" t="s">
        <v>216</v>
      </c>
      <c r="C25" s="26">
        <v>0.8</v>
      </c>
      <c r="D25" s="25"/>
      <c r="E25" s="26">
        <v>-22.3</v>
      </c>
      <c r="F25" s="33"/>
      <c r="G25" s="33">
        <f t="shared" si="2"/>
        <v>-2887.5</v>
      </c>
    </row>
    <row r="26" spans="1:7">
      <c r="A26" s="93" t="s">
        <v>218</v>
      </c>
      <c r="B26" s="94" t="s">
        <v>219</v>
      </c>
      <c r="C26" s="24">
        <f>C27</f>
        <v>20930.099999999999</v>
      </c>
      <c r="D26" s="24">
        <f>D27</f>
        <v>-4781</v>
      </c>
      <c r="E26" s="24">
        <f>E27</f>
        <v>2.4</v>
      </c>
      <c r="F26" s="34">
        <f t="shared" si="1"/>
        <v>-5.0198703200167331E-2</v>
      </c>
      <c r="G26" s="34">
        <f t="shared" si="2"/>
        <v>-99.988533260710653</v>
      </c>
    </row>
    <row r="27" spans="1:7">
      <c r="A27" s="95" t="s">
        <v>220</v>
      </c>
      <c r="B27" s="96" t="s">
        <v>219</v>
      </c>
      <c r="C27" s="26">
        <v>20930.099999999999</v>
      </c>
      <c r="D27" s="25">
        <v>-4781</v>
      </c>
      <c r="E27" s="26">
        <v>2.4</v>
      </c>
      <c r="F27" s="33">
        <f t="shared" si="1"/>
        <v>-5.0198703200167331E-2</v>
      </c>
      <c r="G27" s="33">
        <f t="shared" si="2"/>
        <v>-99.988533260710653</v>
      </c>
    </row>
    <row r="28" spans="1:7" ht="21">
      <c r="A28" s="16" t="s">
        <v>221</v>
      </c>
      <c r="B28" s="83" t="s">
        <v>222</v>
      </c>
      <c r="C28" s="24">
        <f>C29</f>
        <v>613.1</v>
      </c>
      <c r="D28" s="24">
        <f>D29</f>
        <v>1449</v>
      </c>
      <c r="E28" s="24">
        <f>E29</f>
        <v>-143.30000000000001</v>
      </c>
      <c r="F28" s="34">
        <f t="shared" si="1"/>
        <v>-9.8895790200138034</v>
      </c>
      <c r="G28" s="34">
        <f t="shared" si="2"/>
        <v>-123.37302234545751</v>
      </c>
    </row>
    <row r="29" spans="1:7" ht="33.75">
      <c r="A29" s="18" t="s">
        <v>223</v>
      </c>
      <c r="B29" s="84" t="s">
        <v>224</v>
      </c>
      <c r="C29" s="26">
        <v>613.1</v>
      </c>
      <c r="D29" s="25">
        <v>1449</v>
      </c>
      <c r="E29" s="26">
        <v>-143.30000000000001</v>
      </c>
      <c r="F29" s="33">
        <f t="shared" si="1"/>
        <v>-9.8895790200138034</v>
      </c>
      <c r="G29" s="33">
        <f t="shared" si="2"/>
        <v>-123.37302234545751</v>
      </c>
    </row>
    <row r="30" spans="1:7">
      <c r="A30" s="14" t="s">
        <v>225</v>
      </c>
      <c r="B30" s="82" t="s">
        <v>226</v>
      </c>
      <c r="C30" s="22">
        <f t="shared" ref="C30:E31" si="3">C31</f>
        <v>896.7</v>
      </c>
      <c r="D30" s="22">
        <f t="shared" si="3"/>
        <v>4273</v>
      </c>
      <c r="E30" s="22">
        <f t="shared" si="3"/>
        <v>982.7</v>
      </c>
      <c r="F30" s="34">
        <f t="shared" si="1"/>
        <v>22.997893751462673</v>
      </c>
      <c r="G30" s="34">
        <f t="shared" si="2"/>
        <v>9.5907215345154384</v>
      </c>
    </row>
    <row r="31" spans="1:7" ht="31.5">
      <c r="A31" s="16" t="s">
        <v>227</v>
      </c>
      <c r="B31" s="83" t="s">
        <v>228</v>
      </c>
      <c r="C31" s="24">
        <f>C32</f>
        <v>896.7</v>
      </c>
      <c r="D31" s="24">
        <f t="shared" si="3"/>
        <v>4273</v>
      </c>
      <c r="E31" s="24">
        <f>E32</f>
        <v>982.7</v>
      </c>
      <c r="F31" s="34">
        <f t="shared" si="1"/>
        <v>22.997893751462673</v>
      </c>
      <c r="G31" s="34">
        <f t="shared" si="2"/>
        <v>9.5907215345154384</v>
      </c>
    </row>
    <row r="32" spans="1:7" ht="33.75">
      <c r="A32" s="18" t="s">
        <v>229</v>
      </c>
      <c r="B32" s="84" t="s">
        <v>230</v>
      </c>
      <c r="C32" s="26">
        <v>896.7</v>
      </c>
      <c r="D32" s="25">
        <v>4273</v>
      </c>
      <c r="E32" s="26">
        <v>982.7</v>
      </c>
      <c r="F32" s="33">
        <f t="shared" si="1"/>
        <v>22.997893751462673</v>
      </c>
      <c r="G32" s="33">
        <f t="shared" si="2"/>
        <v>9.5907215345154384</v>
      </c>
    </row>
    <row r="33" spans="1:7" ht="42">
      <c r="A33" s="14" t="s">
        <v>231</v>
      </c>
      <c r="B33" s="97" t="s">
        <v>232</v>
      </c>
      <c r="C33" s="26"/>
      <c r="D33" s="25"/>
      <c r="E33" s="98">
        <f>E34</f>
        <v>-2.6</v>
      </c>
      <c r="F33" s="33"/>
      <c r="G33" s="33"/>
    </row>
    <row r="34" spans="1:7" ht="56.25">
      <c r="A34" s="89" t="s">
        <v>233</v>
      </c>
      <c r="B34" s="99" t="s">
        <v>234</v>
      </c>
      <c r="C34" s="26"/>
      <c r="D34" s="25"/>
      <c r="E34" s="26">
        <v>-2.6</v>
      </c>
      <c r="F34" s="33"/>
      <c r="G34" s="33"/>
    </row>
    <row r="35" spans="1:7" ht="31.5">
      <c r="A35" s="14" t="s">
        <v>235</v>
      </c>
      <c r="B35" s="82" t="s">
        <v>236</v>
      </c>
      <c r="C35" s="22">
        <f>C36+C41</f>
        <v>5722.6</v>
      </c>
      <c r="D35" s="22">
        <f>D36+D41</f>
        <v>14325</v>
      </c>
      <c r="E35" s="22">
        <f>E36+E41</f>
        <v>2331.6999999999998</v>
      </c>
      <c r="F35" s="34">
        <f t="shared" si="1"/>
        <v>16.277137870855146</v>
      </c>
      <c r="G35" s="34">
        <f t="shared" si="2"/>
        <v>-59.254534652081233</v>
      </c>
    </row>
    <row r="36" spans="1:7" ht="73.5">
      <c r="A36" s="16" t="s">
        <v>237</v>
      </c>
      <c r="B36" s="83" t="s">
        <v>238</v>
      </c>
      <c r="C36" s="24">
        <f>C37+C38+C39+C40</f>
        <v>5702.6</v>
      </c>
      <c r="D36" s="24">
        <f>D37+D38+D39+D40</f>
        <v>14175</v>
      </c>
      <c r="E36" s="24">
        <f>E37+E38+E39+E40</f>
        <v>2218.6</v>
      </c>
      <c r="F36" s="34">
        <f t="shared" si="1"/>
        <v>15.651499118165784</v>
      </c>
      <c r="G36" s="34">
        <f t="shared" si="2"/>
        <v>-61.094939150562901</v>
      </c>
    </row>
    <row r="37" spans="1:7" ht="78.75">
      <c r="A37" s="87" t="s">
        <v>239</v>
      </c>
      <c r="B37" s="88" t="s">
        <v>240</v>
      </c>
      <c r="C37" s="26">
        <v>3345.2</v>
      </c>
      <c r="D37" s="25">
        <v>8000</v>
      </c>
      <c r="E37" s="26">
        <v>1477.5</v>
      </c>
      <c r="F37" s="33">
        <f t="shared" si="1"/>
        <v>18.46875</v>
      </c>
      <c r="G37" s="33">
        <f t="shared" si="2"/>
        <v>-55.832237235441823</v>
      </c>
    </row>
    <row r="38" spans="1:7" ht="67.5">
      <c r="A38" s="87" t="s">
        <v>241</v>
      </c>
      <c r="B38" s="88" t="s">
        <v>242</v>
      </c>
      <c r="C38" s="26">
        <v>16.3</v>
      </c>
      <c r="D38" s="25">
        <v>25</v>
      </c>
      <c r="E38" s="26">
        <v>1.1000000000000001</v>
      </c>
      <c r="F38" s="33">
        <f t="shared" si="1"/>
        <v>4.4000000000000004</v>
      </c>
      <c r="G38" s="33">
        <f t="shared" si="2"/>
        <v>-93.25153374233129</v>
      </c>
    </row>
    <row r="39" spans="1:7" ht="56.25">
      <c r="A39" s="87" t="s">
        <v>243</v>
      </c>
      <c r="B39" s="88" t="s">
        <v>244</v>
      </c>
      <c r="C39" s="26">
        <v>46.6</v>
      </c>
      <c r="D39" s="25">
        <v>150</v>
      </c>
      <c r="E39" s="26">
        <v>45.2</v>
      </c>
      <c r="F39" s="33">
        <f t="shared" si="1"/>
        <v>30.133333333333333</v>
      </c>
      <c r="G39" s="33">
        <f t="shared" si="2"/>
        <v>-3.0042918454935688</v>
      </c>
    </row>
    <row r="40" spans="1:7" ht="33.75">
      <c r="A40" s="87" t="s">
        <v>245</v>
      </c>
      <c r="B40" s="88" t="s">
        <v>246</v>
      </c>
      <c r="C40" s="26">
        <v>2294.5</v>
      </c>
      <c r="D40" s="25">
        <v>6000</v>
      </c>
      <c r="E40" s="26">
        <v>694.8</v>
      </c>
      <c r="F40" s="33">
        <f t="shared" si="1"/>
        <v>11.579999999999998</v>
      </c>
      <c r="G40" s="33">
        <f t="shared" si="2"/>
        <v>-69.718893005011978</v>
      </c>
    </row>
    <row r="41" spans="1:7" ht="73.5">
      <c r="A41" s="16" t="s">
        <v>247</v>
      </c>
      <c r="B41" s="83" t="s">
        <v>248</v>
      </c>
      <c r="C41" s="24">
        <f>C42</f>
        <v>20</v>
      </c>
      <c r="D41" s="23">
        <f>D42</f>
        <v>150</v>
      </c>
      <c r="E41" s="24">
        <f>E42</f>
        <v>113.1</v>
      </c>
      <c r="F41" s="34">
        <f t="shared" si="1"/>
        <v>75.400000000000006</v>
      </c>
      <c r="G41" s="34">
        <f t="shared" si="2"/>
        <v>465.5</v>
      </c>
    </row>
    <row r="42" spans="1:7" ht="67.5">
      <c r="A42" s="87" t="s">
        <v>249</v>
      </c>
      <c r="B42" s="88" t="s">
        <v>250</v>
      </c>
      <c r="C42" s="26">
        <v>20</v>
      </c>
      <c r="D42" s="25">
        <v>150</v>
      </c>
      <c r="E42" s="26">
        <v>113.1</v>
      </c>
      <c r="F42" s="33">
        <f t="shared" si="1"/>
        <v>75.400000000000006</v>
      </c>
      <c r="G42" s="33">
        <f t="shared" si="2"/>
        <v>465.5</v>
      </c>
    </row>
    <row r="43" spans="1:7" ht="21">
      <c r="A43" s="14" t="s">
        <v>251</v>
      </c>
      <c r="B43" s="82" t="s">
        <v>252</v>
      </c>
      <c r="C43" s="22">
        <f>C44</f>
        <v>356.7</v>
      </c>
      <c r="D43" s="22">
        <f>D44</f>
        <v>408.69999999999993</v>
      </c>
      <c r="E43" s="22">
        <f>E44</f>
        <v>296.7</v>
      </c>
      <c r="F43" s="34">
        <f t="shared" si="1"/>
        <v>72.596036212380739</v>
      </c>
      <c r="G43" s="34">
        <f t="shared" si="2"/>
        <v>-16.820857863751044</v>
      </c>
    </row>
    <row r="44" spans="1:7" ht="21">
      <c r="A44" s="16" t="s">
        <v>253</v>
      </c>
      <c r="B44" s="83" t="s">
        <v>254</v>
      </c>
      <c r="C44" s="24">
        <f>C45+C46+C47</f>
        <v>356.7</v>
      </c>
      <c r="D44" s="24">
        <f>D45+D46+D47</f>
        <v>408.69999999999993</v>
      </c>
      <c r="E44" s="24">
        <f>E45+E46+E47</f>
        <v>296.7</v>
      </c>
      <c r="F44" s="34">
        <f t="shared" si="1"/>
        <v>72.596036212380739</v>
      </c>
      <c r="G44" s="34">
        <f t="shared" si="2"/>
        <v>-16.820857863751044</v>
      </c>
    </row>
    <row r="45" spans="1:7" ht="22.5">
      <c r="A45" s="18" t="s">
        <v>255</v>
      </c>
      <c r="B45" s="84" t="s">
        <v>256</v>
      </c>
      <c r="C45" s="26">
        <v>171.3</v>
      </c>
      <c r="D45" s="25">
        <v>212.7</v>
      </c>
      <c r="E45" s="26">
        <v>55.1</v>
      </c>
      <c r="F45" s="33">
        <f t="shared" si="1"/>
        <v>25.905030559473442</v>
      </c>
      <c r="G45" s="33">
        <f t="shared" si="2"/>
        <v>-67.834208990075894</v>
      </c>
    </row>
    <row r="46" spans="1:7" ht="22.5">
      <c r="A46" s="18" t="s">
        <v>257</v>
      </c>
      <c r="B46" s="84" t="s">
        <v>258</v>
      </c>
      <c r="C46" s="26">
        <v>151.1</v>
      </c>
      <c r="D46" s="25">
        <v>341.9</v>
      </c>
      <c r="E46" s="26">
        <v>208.6</v>
      </c>
      <c r="F46" s="33">
        <f t="shared" si="1"/>
        <v>61.011991810470903</v>
      </c>
      <c r="G46" s="33">
        <f t="shared" si="2"/>
        <v>38.054268696227666</v>
      </c>
    </row>
    <row r="47" spans="1:7">
      <c r="A47" s="100" t="s">
        <v>259</v>
      </c>
      <c r="B47" s="101" t="s">
        <v>260</v>
      </c>
      <c r="C47" s="26">
        <v>34.299999999999997</v>
      </c>
      <c r="D47" s="25">
        <v>-145.9</v>
      </c>
      <c r="E47" s="26">
        <v>33</v>
      </c>
      <c r="F47" s="33">
        <f t="shared" si="1"/>
        <v>-22.618231665524331</v>
      </c>
      <c r="G47" s="33">
        <f t="shared" si="2"/>
        <v>-3.7900874635568442</v>
      </c>
    </row>
    <row r="48" spans="1:7" ht="21">
      <c r="A48" s="14" t="s">
        <v>261</v>
      </c>
      <c r="B48" s="82" t="s">
        <v>262</v>
      </c>
      <c r="C48" s="22"/>
      <c r="D48" s="22"/>
      <c r="E48" s="22">
        <f>E49</f>
        <v>8.3000000000000007</v>
      </c>
      <c r="F48" s="33"/>
      <c r="G48" s="33"/>
    </row>
    <row r="49" spans="1:7">
      <c r="A49" s="16" t="s">
        <v>263</v>
      </c>
      <c r="B49" s="83" t="s">
        <v>264</v>
      </c>
      <c r="C49" s="24"/>
      <c r="D49" s="24"/>
      <c r="E49" s="24">
        <f>E50</f>
        <v>8.3000000000000007</v>
      </c>
      <c r="F49" s="33"/>
      <c r="G49" s="33"/>
    </row>
    <row r="50" spans="1:7" ht="22.5">
      <c r="A50" s="87" t="s">
        <v>265</v>
      </c>
      <c r="B50" s="88" t="s">
        <v>266</v>
      </c>
      <c r="C50" s="26"/>
      <c r="D50" s="25"/>
      <c r="E50" s="26">
        <v>8.3000000000000007</v>
      </c>
      <c r="F50" s="33"/>
      <c r="G50" s="33"/>
    </row>
    <row r="51" spans="1:7" ht="21">
      <c r="A51" s="14" t="s">
        <v>267</v>
      </c>
      <c r="B51" s="82" t="s">
        <v>268</v>
      </c>
      <c r="C51" s="22">
        <f>C52+C54+C57</f>
        <v>653.70000000000005</v>
      </c>
      <c r="D51" s="22">
        <f>D52+D54+D57</f>
        <v>6838.8</v>
      </c>
      <c r="E51" s="22">
        <f>E52+E54+E57</f>
        <v>1862.6000000000004</v>
      </c>
      <c r="F51" s="34">
        <f t="shared" si="1"/>
        <v>27.23577235772358</v>
      </c>
      <c r="G51" s="34">
        <f t="shared" si="2"/>
        <v>184.93192595992048</v>
      </c>
    </row>
    <row r="52" spans="1:7" ht="63">
      <c r="A52" s="16" t="s">
        <v>269</v>
      </c>
      <c r="B52" s="83" t="s">
        <v>270</v>
      </c>
      <c r="C52" s="24"/>
      <c r="D52" s="23">
        <f>D53</f>
        <v>1260.8</v>
      </c>
      <c r="E52" s="23">
        <f>E53</f>
        <v>28.9</v>
      </c>
      <c r="F52" s="34">
        <f t="shared" si="1"/>
        <v>2.2921954314720812</v>
      </c>
      <c r="G52" s="34"/>
    </row>
    <row r="53" spans="1:7" ht="78.75">
      <c r="A53" s="87" t="s">
        <v>271</v>
      </c>
      <c r="B53" s="88" t="s">
        <v>272</v>
      </c>
      <c r="C53" s="26"/>
      <c r="D53" s="25">
        <v>1260.8</v>
      </c>
      <c r="E53" s="26">
        <v>28.9</v>
      </c>
      <c r="F53" s="33">
        <f t="shared" si="1"/>
        <v>2.2921954314720812</v>
      </c>
      <c r="G53" s="33"/>
    </row>
    <row r="54" spans="1:7" ht="31.5">
      <c r="A54" s="16" t="s">
        <v>273</v>
      </c>
      <c r="B54" s="83" t="s">
        <v>274</v>
      </c>
      <c r="C54" s="24">
        <f>C55</f>
        <v>432.5</v>
      </c>
      <c r="D54" s="24">
        <f>D55+D56</f>
        <v>4678</v>
      </c>
      <c r="E54" s="24">
        <f>E55+E56</f>
        <v>1379.3000000000002</v>
      </c>
      <c r="F54" s="34">
        <f t="shared" si="1"/>
        <v>29.484822573749469</v>
      </c>
      <c r="G54" s="34">
        <f t="shared" si="2"/>
        <v>218.91329479768791</v>
      </c>
    </row>
    <row r="55" spans="1:7" ht="56.25">
      <c r="A55" s="87" t="s">
        <v>275</v>
      </c>
      <c r="B55" s="88" t="s">
        <v>276</v>
      </c>
      <c r="C55" s="26">
        <v>432.5</v>
      </c>
      <c r="D55" s="25">
        <v>2400</v>
      </c>
      <c r="E55" s="26">
        <v>1119.2</v>
      </c>
      <c r="F55" s="33">
        <f t="shared" si="1"/>
        <v>46.63333333333334</v>
      </c>
      <c r="G55" s="33">
        <f t="shared" si="2"/>
        <v>158.77456647398844</v>
      </c>
    </row>
    <row r="56" spans="1:7" ht="45">
      <c r="A56" s="102" t="s">
        <v>277</v>
      </c>
      <c r="B56" s="103" t="s">
        <v>278</v>
      </c>
      <c r="C56" s="26"/>
      <c r="D56" s="25">
        <v>2278</v>
      </c>
      <c r="E56" s="26">
        <v>260.10000000000002</v>
      </c>
      <c r="F56" s="33">
        <f t="shared" si="1"/>
        <v>11.417910447761196</v>
      </c>
      <c r="G56" s="33"/>
    </row>
    <row r="57" spans="1:7" ht="63">
      <c r="A57" s="16" t="s">
        <v>279</v>
      </c>
      <c r="B57" s="83" t="s">
        <v>280</v>
      </c>
      <c r="C57" s="24">
        <f>C58+C59</f>
        <v>221.2</v>
      </c>
      <c r="D57" s="24">
        <f t="shared" ref="D57" si="4">D58+D59</f>
        <v>900</v>
      </c>
      <c r="E57" s="24">
        <f>E58+E59</f>
        <v>454.4</v>
      </c>
      <c r="F57" s="34">
        <f t="shared" si="1"/>
        <v>50.48888888888888</v>
      </c>
      <c r="G57" s="34">
        <f t="shared" si="2"/>
        <v>105.42495479204342</v>
      </c>
    </row>
    <row r="58" spans="1:7" ht="78.75">
      <c r="A58" s="87" t="s">
        <v>281</v>
      </c>
      <c r="B58" s="88" t="s">
        <v>282</v>
      </c>
      <c r="C58" s="26">
        <v>146.69999999999999</v>
      </c>
      <c r="D58" s="25">
        <v>600</v>
      </c>
      <c r="E58" s="26">
        <v>380.7</v>
      </c>
      <c r="F58" s="33">
        <f t="shared" si="1"/>
        <v>63.449999999999996</v>
      </c>
      <c r="G58" s="33">
        <f t="shared" si="2"/>
        <v>159.50920245398777</v>
      </c>
    </row>
    <row r="59" spans="1:7" ht="56.25">
      <c r="A59" s="87" t="s">
        <v>283</v>
      </c>
      <c r="B59" s="88" t="s">
        <v>284</v>
      </c>
      <c r="C59" s="26">
        <v>74.5</v>
      </c>
      <c r="D59" s="25">
        <v>300</v>
      </c>
      <c r="E59" s="26">
        <v>73.7</v>
      </c>
      <c r="F59" s="33">
        <f t="shared" si="1"/>
        <v>24.566666666666666</v>
      </c>
      <c r="G59" s="33">
        <f t="shared" si="2"/>
        <v>-1.0738255033557067</v>
      </c>
    </row>
    <row r="60" spans="1:7">
      <c r="A60" s="14" t="s">
        <v>285</v>
      </c>
      <c r="B60" s="82" t="s">
        <v>286</v>
      </c>
      <c r="C60" s="104">
        <f>C61+C80+C86+C75</f>
        <v>900</v>
      </c>
      <c r="D60" s="21">
        <f>D61+D80+D86+D75+D78</f>
        <v>1569.7</v>
      </c>
      <c r="E60" s="21">
        <f>E61+E80+E86+E75+E78</f>
        <v>491.09999999999997</v>
      </c>
      <c r="F60" s="34">
        <f t="shared" si="1"/>
        <v>31.286233038160155</v>
      </c>
      <c r="G60" s="34">
        <f t="shared" si="2"/>
        <v>-45.43333333333333</v>
      </c>
    </row>
    <row r="61" spans="1:7" ht="31.5">
      <c r="A61" s="16" t="s">
        <v>287</v>
      </c>
      <c r="B61" s="83" t="s">
        <v>288</v>
      </c>
      <c r="C61" s="23">
        <f>C62+C63+C64+C66+C67+C68+C69+C70+C71+C72+C73+C65+C74</f>
        <v>530.1</v>
      </c>
      <c r="D61" s="23">
        <f>D62+D63+D64+D66+D67+D68+D69+D70+D71+D72+D73+D65+D74</f>
        <v>1283.6000000000001</v>
      </c>
      <c r="E61" s="23">
        <f>E62+E63+E64+E66+E67+E68+E69+E70+E71+E72+E73+E65+E74</f>
        <v>237.5</v>
      </c>
      <c r="F61" s="34">
        <f t="shared" si="1"/>
        <v>18.502648800249297</v>
      </c>
      <c r="G61" s="34">
        <f t="shared" si="2"/>
        <v>-55.197132616487458</v>
      </c>
    </row>
    <row r="62" spans="1:7" ht="67.5">
      <c r="A62" s="87" t="s">
        <v>289</v>
      </c>
      <c r="B62" s="88" t="s">
        <v>290</v>
      </c>
      <c r="C62" s="26">
        <v>89.9</v>
      </c>
      <c r="D62" s="25">
        <v>93.9</v>
      </c>
      <c r="E62" s="26">
        <v>14</v>
      </c>
      <c r="F62" s="33">
        <f t="shared" si="1"/>
        <v>14.909478168264108</v>
      </c>
      <c r="G62" s="33">
        <f t="shared" si="2"/>
        <v>-84.427141268075644</v>
      </c>
    </row>
    <row r="63" spans="1:7" ht="90">
      <c r="A63" s="87" t="s">
        <v>291</v>
      </c>
      <c r="B63" s="88" t="s">
        <v>292</v>
      </c>
      <c r="C63" s="26">
        <v>71.5</v>
      </c>
      <c r="D63" s="25">
        <v>285.8</v>
      </c>
      <c r="E63" s="26">
        <v>67.400000000000006</v>
      </c>
      <c r="F63" s="33">
        <f t="shared" si="1"/>
        <v>23.582925122463262</v>
      </c>
      <c r="G63" s="33">
        <f t="shared" si="2"/>
        <v>-5.7342657342657191</v>
      </c>
    </row>
    <row r="64" spans="1:7" ht="67.5">
      <c r="A64" s="87" t="s">
        <v>293</v>
      </c>
      <c r="B64" s="88" t="s">
        <v>294</v>
      </c>
      <c r="C64" s="26">
        <v>2.9</v>
      </c>
      <c r="D64" s="25">
        <v>43.2</v>
      </c>
      <c r="E64" s="26">
        <v>21.7</v>
      </c>
      <c r="F64" s="33">
        <f t="shared" si="1"/>
        <v>50.231481481481474</v>
      </c>
      <c r="G64" s="33">
        <f t="shared" si="2"/>
        <v>648.27586206896558</v>
      </c>
    </row>
    <row r="65" spans="1:7" ht="67.5">
      <c r="A65" s="87" t="s">
        <v>295</v>
      </c>
      <c r="B65" s="105" t="s">
        <v>296</v>
      </c>
      <c r="C65" s="26">
        <v>10</v>
      </c>
      <c r="D65" s="25"/>
      <c r="E65" s="26"/>
      <c r="F65" s="33"/>
      <c r="G65" s="33"/>
    </row>
    <row r="66" spans="1:7" ht="78.75">
      <c r="A66" s="87" t="s">
        <v>297</v>
      </c>
      <c r="B66" s="88" t="s">
        <v>298</v>
      </c>
      <c r="C66" s="26">
        <v>1.5</v>
      </c>
      <c r="D66" s="25">
        <v>185.1</v>
      </c>
      <c r="E66" s="26">
        <v>1</v>
      </c>
      <c r="F66" s="33">
        <f t="shared" ref="F66" si="5">E66/D66*100</f>
        <v>0.5402485143165856</v>
      </c>
      <c r="G66" s="33">
        <f t="shared" ref="G66" si="6">E66*100/C66-100</f>
        <v>-33.333333333333329</v>
      </c>
    </row>
    <row r="67" spans="1:7" ht="67.5">
      <c r="A67" s="87" t="s">
        <v>299</v>
      </c>
      <c r="B67" s="88" t="s">
        <v>300</v>
      </c>
      <c r="C67" s="26"/>
      <c r="D67" s="25">
        <v>7</v>
      </c>
      <c r="E67" s="26"/>
      <c r="F67" s="33"/>
      <c r="G67" s="33"/>
    </row>
    <row r="68" spans="1:7" ht="67.5">
      <c r="A68" s="87" t="s">
        <v>301</v>
      </c>
      <c r="B68" s="88" t="s">
        <v>302</v>
      </c>
      <c r="C68" s="26">
        <v>10</v>
      </c>
      <c r="D68" s="25"/>
      <c r="E68" s="26"/>
      <c r="F68" s="33"/>
      <c r="G68" s="33"/>
    </row>
    <row r="69" spans="1:7" ht="90">
      <c r="A69" s="87" t="s">
        <v>303</v>
      </c>
      <c r="B69" s="88" t="s">
        <v>304</v>
      </c>
      <c r="C69" s="26">
        <v>22.7</v>
      </c>
      <c r="D69" s="25">
        <v>83.7</v>
      </c>
      <c r="E69" s="26">
        <v>1</v>
      </c>
      <c r="F69" s="33">
        <f t="shared" ref="F69:F71" si="7">E69/D69*100</f>
        <v>1.1947431302270011</v>
      </c>
      <c r="G69" s="33">
        <f t="shared" ref="G69:G80" si="8">E69*100/C69-100</f>
        <v>-95.594713656387668</v>
      </c>
    </row>
    <row r="70" spans="1:7" ht="101.25">
      <c r="A70" s="87" t="s">
        <v>305</v>
      </c>
      <c r="B70" s="88" t="s">
        <v>306</v>
      </c>
      <c r="C70" s="26">
        <v>6.8</v>
      </c>
      <c r="D70" s="25">
        <v>40.5</v>
      </c>
      <c r="E70" s="26">
        <v>13.5</v>
      </c>
      <c r="F70" s="33">
        <f t="shared" si="7"/>
        <v>33.333333333333329</v>
      </c>
      <c r="G70" s="33">
        <f t="shared" si="8"/>
        <v>98.529411764705884</v>
      </c>
    </row>
    <row r="71" spans="1:7" ht="78.75">
      <c r="A71" s="87" t="s">
        <v>307</v>
      </c>
      <c r="B71" s="88" t="s">
        <v>308</v>
      </c>
      <c r="C71" s="26">
        <v>0.9</v>
      </c>
      <c r="D71" s="25">
        <v>3.8</v>
      </c>
      <c r="E71" s="26">
        <v>3.4</v>
      </c>
      <c r="F71" s="33">
        <f t="shared" si="7"/>
        <v>89.473684210526315</v>
      </c>
      <c r="G71" s="33">
        <f t="shared" si="8"/>
        <v>277.77777777777777</v>
      </c>
    </row>
    <row r="72" spans="1:7" ht="67.5">
      <c r="A72" s="87" t="s">
        <v>309</v>
      </c>
      <c r="B72" s="88" t="s">
        <v>310</v>
      </c>
      <c r="C72" s="26">
        <v>108.6</v>
      </c>
      <c r="D72" s="25">
        <v>197.6</v>
      </c>
      <c r="E72" s="26">
        <v>18.8</v>
      </c>
      <c r="F72" s="33">
        <f t="shared" si="1"/>
        <v>9.5141700404858316</v>
      </c>
      <c r="G72" s="33">
        <f t="shared" si="8"/>
        <v>-82.688766114180481</v>
      </c>
    </row>
    <row r="73" spans="1:7" ht="78.75">
      <c r="A73" s="87" t="s">
        <v>311</v>
      </c>
      <c r="B73" s="88" t="s">
        <v>312</v>
      </c>
      <c r="C73" s="26">
        <v>190.3</v>
      </c>
      <c r="D73" s="25">
        <v>342.3</v>
      </c>
      <c r="E73" s="26">
        <v>96.7</v>
      </c>
      <c r="F73" s="33">
        <f t="shared" ref="F73:F92" si="9">E73/D73*100</f>
        <v>28.250073035349111</v>
      </c>
      <c r="G73" s="33">
        <f t="shared" si="8"/>
        <v>-49.18549658434052</v>
      </c>
    </row>
    <row r="74" spans="1:7" ht="67.5">
      <c r="A74" s="87" t="s">
        <v>313</v>
      </c>
      <c r="B74" s="86" t="s">
        <v>302</v>
      </c>
      <c r="C74" s="26">
        <v>15</v>
      </c>
      <c r="D74" s="25">
        <v>0.7</v>
      </c>
      <c r="E74" s="26"/>
      <c r="F74" s="33"/>
      <c r="G74" s="33">
        <f t="shared" si="8"/>
        <v>-100</v>
      </c>
    </row>
    <row r="75" spans="1:7" ht="94.5">
      <c r="A75" s="16" t="s">
        <v>314</v>
      </c>
      <c r="B75" s="83" t="s">
        <v>315</v>
      </c>
      <c r="C75" s="24">
        <f>C76+C77</f>
        <v>177.8</v>
      </c>
      <c r="D75" s="24">
        <f>D77</f>
        <v>235.1</v>
      </c>
      <c r="E75" s="24">
        <f>E76+E77</f>
        <v>5</v>
      </c>
      <c r="F75" s="34">
        <f t="shared" si="9"/>
        <v>2.1267545725223309</v>
      </c>
      <c r="G75" s="34">
        <f t="shared" si="8"/>
        <v>-97.18785151856018</v>
      </c>
    </row>
    <row r="76" spans="1:7" ht="67.5">
      <c r="A76" s="87" t="s">
        <v>316</v>
      </c>
      <c r="B76" s="88" t="s">
        <v>317</v>
      </c>
      <c r="C76" s="26"/>
      <c r="D76" s="25"/>
      <c r="E76" s="26">
        <v>5</v>
      </c>
      <c r="F76" s="33"/>
      <c r="G76" s="33"/>
    </row>
    <row r="77" spans="1:7" ht="67.5">
      <c r="A77" s="106" t="s">
        <v>318</v>
      </c>
      <c r="B77" s="107" t="s">
        <v>319</v>
      </c>
      <c r="C77" s="108">
        <v>177.8</v>
      </c>
      <c r="D77" s="109">
        <v>235.1</v>
      </c>
      <c r="E77" s="26"/>
      <c r="F77" s="33"/>
      <c r="G77" s="33">
        <f t="shared" si="8"/>
        <v>-100</v>
      </c>
    </row>
    <row r="78" spans="1:7" ht="52.5">
      <c r="A78" s="110" t="s">
        <v>320</v>
      </c>
      <c r="B78" s="111" t="s">
        <v>321</v>
      </c>
      <c r="C78" s="26"/>
      <c r="D78" s="25"/>
      <c r="E78" s="98">
        <f>E79</f>
        <v>0.9</v>
      </c>
      <c r="F78" s="33"/>
      <c r="G78" s="33"/>
    </row>
    <row r="79" spans="1:7" ht="45">
      <c r="A79" s="112" t="s">
        <v>322</v>
      </c>
      <c r="B79" s="86" t="s">
        <v>323</v>
      </c>
      <c r="C79" s="26"/>
      <c r="D79" s="25"/>
      <c r="E79" s="26">
        <v>0.9</v>
      </c>
      <c r="F79" s="33"/>
      <c r="G79" s="33"/>
    </row>
    <row r="80" spans="1:7" ht="21">
      <c r="A80" s="16" t="s">
        <v>324</v>
      </c>
      <c r="B80" s="83" t="s">
        <v>325</v>
      </c>
      <c r="C80" s="23">
        <f>C83+C84+C85+C82</f>
        <v>112.10000000000001</v>
      </c>
      <c r="D80" s="23">
        <f>D83+D84+D85+D82+D81</f>
        <v>1</v>
      </c>
      <c r="E80" s="23">
        <f>E83+E84+E85+E82+E81</f>
        <v>245.7</v>
      </c>
      <c r="F80" s="34">
        <f t="shared" si="9"/>
        <v>24570</v>
      </c>
      <c r="G80" s="34">
        <f t="shared" si="8"/>
        <v>119.17930419268509</v>
      </c>
    </row>
    <row r="81" spans="1:7" ht="33.75">
      <c r="A81" s="89" t="s">
        <v>326</v>
      </c>
      <c r="B81" s="103" t="s">
        <v>327</v>
      </c>
      <c r="C81" s="23"/>
      <c r="D81" s="23"/>
      <c r="E81" s="113">
        <v>37.700000000000003</v>
      </c>
      <c r="F81" s="33"/>
      <c r="G81" s="33"/>
    </row>
    <row r="82" spans="1:7" ht="56.25">
      <c r="A82" s="87" t="s">
        <v>328</v>
      </c>
      <c r="B82" s="86" t="s">
        <v>329</v>
      </c>
      <c r="C82" s="26">
        <v>2.5</v>
      </c>
      <c r="D82" s="25"/>
      <c r="E82" s="26">
        <v>75.099999999999994</v>
      </c>
      <c r="F82" s="33"/>
      <c r="G82" s="33">
        <f t="shared" ref="G82:G90" si="10">E82*100/C82-100</f>
        <v>2903.9999999999995</v>
      </c>
    </row>
    <row r="83" spans="1:7" ht="45">
      <c r="A83" s="89" t="s">
        <v>330</v>
      </c>
      <c r="B83" s="114" t="s">
        <v>331</v>
      </c>
      <c r="C83" s="26">
        <v>65.400000000000006</v>
      </c>
      <c r="D83" s="25"/>
      <c r="E83" s="26">
        <v>75.2</v>
      </c>
      <c r="F83" s="33"/>
      <c r="G83" s="33">
        <f t="shared" si="10"/>
        <v>14.984709480122319</v>
      </c>
    </row>
    <row r="84" spans="1:7" ht="56.25">
      <c r="A84" s="87" t="s">
        <v>332</v>
      </c>
      <c r="B84" s="88" t="s">
        <v>333</v>
      </c>
      <c r="C84" s="26">
        <v>43.8</v>
      </c>
      <c r="D84" s="25">
        <v>1</v>
      </c>
      <c r="E84" s="26">
        <v>57.7</v>
      </c>
      <c r="F84" s="33">
        <f t="shared" ref="F84" si="11">E84/D84*100</f>
        <v>5770</v>
      </c>
      <c r="G84" s="33">
        <f t="shared" si="10"/>
        <v>31.735159817351615</v>
      </c>
    </row>
    <row r="85" spans="1:7" ht="67.5">
      <c r="A85" s="87" t="s">
        <v>334</v>
      </c>
      <c r="B85" s="88" t="s">
        <v>335</v>
      </c>
      <c r="C85" s="26">
        <v>0.4</v>
      </c>
      <c r="D85" s="25"/>
      <c r="E85" s="26"/>
      <c r="F85" s="33"/>
      <c r="G85" s="33">
        <f t="shared" si="10"/>
        <v>-100</v>
      </c>
    </row>
    <row r="86" spans="1:7" ht="21">
      <c r="A86" s="16" t="s">
        <v>336</v>
      </c>
      <c r="B86" s="83" t="s">
        <v>337</v>
      </c>
      <c r="C86" s="24">
        <f>C87</f>
        <v>80</v>
      </c>
      <c r="D86" s="23">
        <f>D87</f>
        <v>50</v>
      </c>
      <c r="E86" s="24">
        <f>E87</f>
        <v>2</v>
      </c>
      <c r="F86" s="34">
        <f t="shared" ref="F86:F87" si="12">E86/D86*100</f>
        <v>4</v>
      </c>
      <c r="G86" s="34">
        <f t="shared" si="10"/>
        <v>-97.5</v>
      </c>
    </row>
    <row r="87" spans="1:7" ht="90">
      <c r="A87" s="18" t="s">
        <v>338</v>
      </c>
      <c r="B87" s="84" t="s">
        <v>339</v>
      </c>
      <c r="C87" s="26">
        <v>80</v>
      </c>
      <c r="D87" s="25">
        <v>50</v>
      </c>
      <c r="E87" s="26">
        <v>2</v>
      </c>
      <c r="F87" s="33">
        <f t="shared" si="12"/>
        <v>4</v>
      </c>
      <c r="G87" s="33">
        <f t="shared" si="10"/>
        <v>-97.5</v>
      </c>
    </row>
    <row r="88" spans="1:7">
      <c r="A88" s="14" t="s">
        <v>340</v>
      </c>
      <c r="B88" s="82" t="s">
        <v>341</v>
      </c>
      <c r="C88" s="22">
        <f>C89</f>
        <v>211.1</v>
      </c>
      <c r="D88" s="21"/>
      <c r="E88" s="21">
        <f>E89+E91</f>
        <v>55.6</v>
      </c>
      <c r="F88" s="34"/>
      <c r="G88" s="34">
        <f t="shared" si="10"/>
        <v>-73.661771672193268</v>
      </c>
    </row>
    <row r="89" spans="1:7">
      <c r="A89" s="16" t="s">
        <v>342</v>
      </c>
      <c r="B89" s="83" t="s">
        <v>343</v>
      </c>
      <c r="C89" s="24">
        <f>C90</f>
        <v>211.1</v>
      </c>
      <c r="D89" s="23"/>
      <c r="E89" s="24">
        <f>E90</f>
        <v>46.2</v>
      </c>
      <c r="F89" s="34"/>
      <c r="G89" s="34">
        <f t="shared" si="10"/>
        <v>-78.114637612505916</v>
      </c>
    </row>
    <row r="90" spans="1:7" ht="22.5">
      <c r="A90" s="18" t="s">
        <v>344</v>
      </c>
      <c r="B90" s="84" t="s">
        <v>345</v>
      </c>
      <c r="C90" s="26">
        <v>211.1</v>
      </c>
      <c r="D90" s="25"/>
      <c r="E90" s="26">
        <v>46.2</v>
      </c>
      <c r="F90" s="34"/>
      <c r="G90" s="34">
        <f t="shared" si="10"/>
        <v>-78.114637612505916</v>
      </c>
    </row>
    <row r="91" spans="1:7">
      <c r="A91" s="110" t="s">
        <v>346</v>
      </c>
      <c r="B91" s="115" t="s">
        <v>347</v>
      </c>
      <c r="C91" s="26"/>
      <c r="D91" s="98"/>
      <c r="E91" s="98">
        <f>E92</f>
        <v>9.4</v>
      </c>
      <c r="F91" s="33"/>
      <c r="G91" s="33"/>
    </row>
    <row r="92" spans="1:7" ht="22.5">
      <c r="A92" s="112" t="s">
        <v>348</v>
      </c>
      <c r="B92" s="116" t="s">
        <v>349</v>
      </c>
      <c r="C92" s="26"/>
      <c r="D92" s="26"/>
      <c r="E92" s="26">
        <v>9.4</v>
      </c>
      <c r="F92" s="33"/>
      <c r="G92" s="33"/>
    </row>
    <row r="93" spans="1:7">
      <c r="A93" s="36" t="s">
        <v>56</v>
      </c>
      <c r="B93" s="13" t="s">
        <v>5</v>
      </c>
      <c r="C93" s="4">
        <f>C94+C123++C126+C129</f>
        <v>228503.91380000001</v>
      </c>
      <c r="D93" s="4">
        <f>D94+D123+D126+D129</f>
        <v>2269060.3656899999</v>
      </c>
      <c r="E93" s="4">
        <f>E94+E123+E126+E129</f>
        <v>491598.72044</v>
      </c>
      <c r="F93" s="34">
        <f>E93/D93*100</f>
        <v>21.665299340350934</v>
      </c>
      <c r="G93" s="34">
        <f>E93*100/C93-100</f>
        <v>115.13798703258797</v>
      </c>
    </row>
    <row r="94" spans="1:7" ht="31.5">
      <c r="A94" s="36" t="s">
        <v>57</v>
      </c>
      <c r="B94" s="15" t="s">
        <v>6</v>
      </c>
      <c r="C94" s="5">
        <v>229692.04870000001</v>
      </c>
      <c r="D94" s="21">
        <f>D95+D99+D112+D119</f>
        <v>2269060.3656899999</v>
      </c>
      <c r="E94" s="21">
        <f>E95+E99+E112+E119</f>
        <v>492815.73238</v>
      </c>
      <c r="F94" s="34">
        <f t="shared" ref="F94:F132" si="13">E94/D94*100</f>
        <v>21.718934402617332</v>
      </c>
      <c r="G94" s="34">
        <f t="shared" ref="G94:G132" si="14">E94*100/C94-100</f>
        <v>114.55498140628495</v>
      </c>
    </row>
    <row r="95" spans="1:7" ht="21">
      <c r="A95" s="36" t="s">
        <v>58</v>
      </c>
      <c r="B95" s="17" t="s">
        <v>7</v>
      </c>
      <c r="C95" s="6">
        <v>21551.205000000002</v>
      </c>
      <c r="D95" s="23">
        <v>53847.4</v>
      </c>
      <c r="E95" s="24">
        <v>17239.907579999999</v>
      </c>
      <c r="F95" s="34">
        <f t="shared" si="13"/>
        <v>32.016230272956534</v>
      </c>
      <c r="G95" s="34">
        <f t="shared" si="14"/>
        <v>-20.004901906877137</v>
      </c>
    </row>
    <row r="96" spans="1:7">
      <c r="A96" s="39" t="s">
        <v>59</v>
      </c>
      <c r="B96" s="9" t="s">
        <v>8</v>
      </c>
      <c r="C96" s="7">
        <v>7091.0249999999996</v>
      </c>
      <c r="D96" s="25">
        <v>250.3</v>
      </c>
      <c r="E96" s="26">
        <v>62.57499</v>
      </c>
      <c r="F96" s="33">
        <f t="shared" si="13"/>
        <v>24.999996004794244</v>
      </c>
      <c r="G96" s="33">
        <f t="shared" si="14"/>
        <v>-99.117546617026449</v>
      </c>
    </row>
    <row r="97" spans="1:7" ht="22.5">
      <c r="A97" s="39" t="s">
        <v>60</v>
      </c>
      <c r="B97" s="9" t="s">
        <v>9</v>
      </c>
      <c r="C97" s="7">
        <v>10697.5</v>
      </c>
      <c r="D97" s="25">
        <v>53597.1</v>
      </c>
      <c r="E97" s="26">
        <v>13399.275</v>
      </c>
      <c r="F97" s="33">
        <f t="shared" si="13"/>
        <v>25</v>
      </c>
      <c r="G97" s="33">
        <f t="shared" si="14"/>
        <v>25.256134610890399</v>
      </c>
    </row>
    <row r="98" spans="1:7">
      <c r="A98" s="18" t="s">
        <v>61</v>
      </c>
      <c r="B98" s="9" t="s">
        <v>10</v>
      </c>
      <c r="C98" s="7">
        <v>3762.68</v>
      </c>
      <c r="D98" s="25">
        <v>0</v>
      </c>
      <c r="E98" s="26">
        <v>3778.0575899999999</v>
      </c>
      <c r="F98" s="33"/>
      <c r="G98" s="33">
        <f t="shared" si="14"/>
        <v>0.40868715915250675</v>
      </c>
    </row>
    <row r="99" spans="1:7" ht="21">
      <c r="A99" s="36" t="s">
        <v>62</v>
      </c>
      <c r="B99" s="17" t="s">
        <v>11</v>
      </c>
      <c r="C99" s="6">
        <v>41297.977200000001</v>
      </c>
      <c r="D99" s="23">
        <f>D100+D101+D102+D103+D104+D105+D106+D107+D108+D109+D110+D111</f>
        <v>1300846.4556900002</v>
      </c>
      <c r="E99" s="23">
        <f>E100+E101+E102+E103+E104+E105+E106+E107+E108+E109+E110+E111</f>
        <v>279569.67011000001</v>
      </c>
      <c r="F99" s="34">
        <f t="shared" si="13"/>
        <v>21.491365786264875</v>
      </c>
      <c r="G99" s="34">
        <f t="shared" si="14"/>
        <v>576.9572968576291</v>
      </c>
    </row>
    <row r="100" spans="1:7" ht="22.5">
      <c r="A100" s="18" t="s">
        <v>63</v>
      </c>
      <c r="B100" s="9" t="s">
        <v>12</v>
      </c>
      <c r="C100" s="27"/>
      <c r="D100" s="25">
        <v>434909.70906000002</v>
      </c>
      <c r="E100" s="26">
        <v>0</v>
      </c>
      <c r="F100" s="33">
        <f t="shared" si="13"/>
        <v>0</v>
      </c>
      <c r="G100" s="33"/>
    </row>
    <row r="101" spans="1:7" ht="90">
      <c r="A101" s="8" t="s">
        <v>64</v>
      </c>
      <c r="B101" s="9" t="s">
        <v>13</v>
      </c>
      <c r="C101" s="27"/>
      <c r="D101" s="25">
        <v>526544.24274000002</v>
      </c>
      <c r="E101" s="26">
        <v>217947.98065000001</v>
      </c>
      <c r="F101" s="33">
        <f t="shared" si="13"/>
        <v>41.392149597126938</v>
      </c>
      <c r="G101" s="33"/>
    </row>
    <row r="102" spans="1:7" ht="67.5">
      <c r="A102" s="8" t="s">
        <v>65</v>
      </c>
      <c r="B102" s="9" t="s">
        <v>14</v>
      </c>
      <c r="C102" s="27"/>
      <c r="D102" s="25">
        <v>22170.28398</v>
      </c>
      <c r="E102" s="26">
        <v>462.61842999999999</v>
      </c>
      <c r="F102" s="33">
        <f t="shared" si="13"/>
        <v>2.0866599201766292</v>
      </c>
      <c r="G102" s="33"/>
    </row>
    <row r="103" spans="1:7" ht="45">
      <c r="A103" s="8" t="s">
        <v>66</v>
      </c>
      <c r="B103" s="9" t="s">
        <v>15</v>
      </c>
      <c r="C103" s="7">
        <v>4481.6000000000004</v>
      </c>
      <c r="D103" s="25">
        <v>13369.2</v>
      </c>
      <c r="E103" s="26">
        <v>3100</v>
      </c>
      <c r="F103" s="33">
        <f t="shared" si="13"/>
        <v>23.187625287975344</v>
      </c>
      <c r="G103" s="33">
        <f t="shared" si="14"/>
        <v>-30.828275615851481</v>
      </c>
    </row>
    <row r="104" spans="1:7" ht="45">
      <c r="A104" s="8" t="s">
        <v>67</v>
      </c>
      <c r="B104" s="9" t="s">
        <v>16</v>
      </c>
      <c r="C104" s="27"/>
      <c r="D104" s="25">
        <v>1281.44058</v>
      </c>
      <c r="E104" s="26">
        <v>384.43216999999999</v>
      </c>
      <c r="F104" s="33">
        <f t="shared" si="13"/>
        <v>29.999999687851307</v>
      </c>
      <c r="G104" s="33"/>
    </row>
    <row r="105" spans="1:7" ht="22.5">
      <c r="A105" s="8" t="s">
        <v>52</v>
      </c>
      <c r="B105" s="9" t="s">
        <v>53</v>
      </c>
      <c r="C105" s="7">
        <v>787.75189999999998</v>
      </c>
      <c r="D105" s="25"/>
      <c r="E105" s="26"/>
      <c r="F105" s="33"/>
      <c r="G105" s="33">
        <f t="shared" si="14"/>
        <v>-100</v>
      </c>
    </row>
    <row r="106" spans="1:7" ht="22.5">
      <c r="A106" s="18" t="s">
        <v>68</v>
      </c>
      <c r="B106" s="9" t="s">
        <v>17</v>
      </c>
      <c r="C106" s="27"/>
      <c r="D106" s="25">
        <v>2951.4694599999998</v>
      </c>
      <c r="E106" s="26">
        <v>0</v>
      </c>
      <c r="F106" s="33">
        <f t="shared" si="13"/>
        <v>0</v>
      </c>
      <c r="G106" s="33"/>
    </row>
    <row r="107" spans="1:7" ht="22.5">
      <c r="A107" s="18" t="s">
        <v>69</v>
      </c>
      <c r="B107" s="9" t="s">
        <v>18</v>
      </c>
      <c r="C107" s="27"/>
      <c r="D107" s="25">
        <v>54125.416669999999</v>
      </c>
      <c r="E107" s="26">
        <v>0</v>
      </c>
      <c r="F107" s="33">
        <f t="shared" si="13"/>
        <v>0</v>
      </c>
      <c r="G107" s="33"/>
    </row>
    <row r="108" spans="1:7">
      <c r="A108" s="8" t="s">
        <v>70</v>
      </c>
      <c r="B108" s="9" t="s">
        <v>19</v>
      </c>
      <c r="C108" s="7">
        <v>408.18630000000002</v>
      </c>
      <c r="D108" s="25">
        <v>4766.893</v>
      </c>
      <c r="E108" s="26">
        <v>294.59089</v>
      </c>
      <c r="F108" s="33">
        <f t="shared" si="13"/>
        <v>6.179935022665707</v>
      </c>
      <c r="G108" s="33">
        <f t="shared" si="14"/>
        <v>-27.829304903177785</v>
      </c>
    </row>
    <row r="109" spans="1:7" ht="22.5">
      <c r="A109" s="18" t="s">
        <v>93</v>
      </c>
      <c r="B109" s="9" t="s">
        <v>20</v>
      </c>
      <c r="C109" s="7"/>
      <c r="D109" s="25">
        <v>19707.638889999998</v>
      </c>
      <c r="E109" s="26">
        <v>6401.80555</v>
      </c>
      <c r="F109" s="33">
        <f t="shared" si="13"/>
        <v>32.4838788945356</v>
      </c>
      <c r="G109" s="33"/>
    </row>
    <row r="110" spans="1:7" ht="45">
      <c r="A110" s="18" t="s">
        <v>92</v>
      </c>
      <c r="B110" s="9" t="s">
        <v>21</v>
      </c>
      <c r="C110" s="27"/>
      <c r="D110" s="25">
        <v>45358.8</v>
      </c>
      <c r="E110" s="26">
        <v>0</v>
      </c>
      <c r="F110" s="33">
        <f t="shared" si="13"/>
        <v>0</v>
      </c>
      <c r="G110" s="33"/>
    </row>
    <row r="111" spans="1:7">
      <c r="A111" s="39" t="s">
        <v>71</v>
      </c>
      <c r="B111" s="9" t="s">
        <v>22</v>
      </c>
      <c r="C111" s="7">
        <v>35620.438999999998</v>
      </c>
      <c r="D111" s="25">
        <v>175661.36131000001</v>
      </c>
      <c r="E111" s="26">
        <v>50978.242420000002</v>
      </c>
      <c r="F111" s="33">
        <f t="shared" si="13"/>
        <v>29.020748808860517</v>
      </c>
      <c r="G111" s="33">
        <f t="shared" si="14"/>
        <v>43.115143583716105</v>
      </c>
    </row>
    <row r="112" spans="1:7" ht="21">
      <c r="A112" s="36" t="s">
        <v>72</v>
      </c>
      <c r="B112" s="17" t="s">
        <v>23</v>
      </c>
      <c r="C112" s="6">
        <v>161931.5906</v>
      </c>
      <c r="D112" s="23">
        <v>879346.61</v>
      </c>
      <c r="E112" s="24">
        <v>186511.10068999999</v>
      </c>
      <c r="F112" s="34">
        <f t="shared" si="13"/>
        <v>21.210191586455309</v>
      </c>
      <c r="G112" s="34">
        <f t="shared" si="14"/>
        <v>15.178946862021363</v>
      </c>
    </row>
    <row r="113" spans="1:7" ht="33.75">
      <c r="A113" s="39" t="s">
        <v>73</v>
      </c>
      <c r="B113" s="9" t="s">
        <v>24</v>
      </c>
      <c r="C113" s="7">
        <v>8928.2906000000003</v>
      </c>
      <c r="D113" s="25">
        <v>64641.061999999998</v>
      </c>
      <c r="E113" s="26">
        <v>19424.587240000001</v>
      </c>
      <c r="F113" s="33">
        <f t="shared" si="13"/>
        <v>30.049919724400571</v>
      </c>
      <c r="G113" s="33">
        <f t="shared" si="14"/>
        <v>117.56222002899415</v>
      </c>
    </row>
    <row r="114" spans="1:7" ht="56.25">
      <c r="A114" s="39" t="s">
        <v>74</v>
      </c>
      <c r="B114" s="9" t="s">
        <v>25</v>
      </c>
      <c r="C114" s="27"/>
      <c r="D114" s="25">
        <v>16147.5</v>
      </c>
      <c r="E114" s="26">
        <v>4500</v>
      </c>
      <c r="F114" s="33">
        <f t="shared" si="13"/>
        <v>27.868091035764049</v>
      </c>
      <c r="G114" s="33"/>
    </row>
    <row r="115" spans="1:7" ht="56.25">
      <c r="A115" s="39" t="s">
        <v>75</v>
      </c>
      <c r="B115" s="9" t="s">
        <v>26</v>
      </c>
      <c r="C115" s="27"/>
      <c r="D115" s="25">
        <v>9431.3169999999991</v>
      </c>
      <c r="E115" s="26">
        <v>3200.41345</v>
      </c>
      <c r="F115" s="33">
        <f t="shared" si="13"/>
        <v>33.933897567009993</v>
      </c>
      <c r="G115" s="33"/>
    </row>
    <row r="116" spans="1:7" ht="45">
      <c r="A116" s="39" t="s">
        <v>76</v>
      </c>
      <c r="B116" s="9" t="s">
        <v>27</v>
      </c>
      <c r="C116" s="27"/>
      <c r="D116" s="25">
        <v>7.1589999999999998</v>
      </c>
      <c r="E116" s="26">
        <v>0</v>
      </c>
      <c r="F116" s="33">
        <f t="shared" si="13"/>
        <v>0</v>
      </c>
      <c r="G116" s="33"/>
    </row>
    <row r="117" spans="1:7" ht="56.25">
      <c r="A117" s="39" t="s">
        <v>77</v>
      </c>
      <c r="B117" s="9" t="s">
        <v>28</v>
      </c>
      <c r="C117" s="27"/>
      <c r="D117" s="25">
        <v>1368.972</v>
      </c>
      <c r="E117" s="26">
        <v>0</v>
      </c>
      <c r="F117" s="33">
        <f t="shared" si="13"/>
        <v>0</v>
      </c>
      <c r="G117" s="33"/>
    </row>
    <row r="118" spans="1:7">
      <c r="A118" s="39" t="s">
        <v>78</v>
      </c>
      <c r="B118" s="9" t="s">
        <v>29</v>
      </c>
      <c r="C118" s="7">
        <v>153003.29999999999</v>
      </c>
      <c r="D118" s="25">
        <v>787750.6</v>
      </c>
      <c r="E118" s="26">
        <v>159386.1</v>
      </c>
      <c r="F118" s="33">
        <f t="shared" si="13"/>
        <v>20.233066150631942</v>
      </c>
      <c r="G118" s="33">
        <f t="shared" si="14"/>
        <v>4.1716747285842928</v>
      </c>
    </row>
    <row r="119" spans="1:7">
      <c r="A119" s="36" t="s">
        <v>79</v>
      </c>
      <c r="B119" s="17" t="s">
        <v>30</v>
      </c>
      <c r="C119" s="6">
        <v>4911.2758999999996</v>
      </c>
      <c r="D119" s="23">
        <f>D120+D121+D122</f>
        <v>35019.9</v>
      </c>
      <c r="E119" s="24">
        <v>9495.0540000000001</v>
      </c>
      <c r="F119" s="34">
        <f t="shared" si="13"/>
        <v>27.113309860964762</v>
      </c>
      <c r="G119" s="34">
        <f t="shared" si="14"/>
        <v>93.331716509756689</v>
      </c>
    </row>
    <row r="120" spans="1:7" ht="45">
      <c r="A120" s="39" t="s">
        <v>80</v>
      </c>
      <c r="B120" s="9" t="s">
        <v>31</v>
      </c>
      <c r="C120" s="7">
        <v>198.8759</v>
      </c>
      <c r="D120" s="25"/>
      <c r="E120" s="26">
        <v>195.054</v>
      </c>
      <c r="F120" s="33"/>
      <c r="G120" s="33">
        <f t="shared" si="14"/>
        <v>-1.9217512026343968</v>
      </c>
    </row>
    <row r="121" spans="1:7" ht="101.25">
      <c r="A121" s="8" t="s">
        <v>81</v>
      </c>
      <c r="B121" s="9" t="s">
        <v>32</v>
      </c>
      <c r="C121" s="7">
        <v>4712.3999999999996</v>
      </c>
      <c r="D121" s="25">
        <v>25019.9</v>
      </c>
      <c r="E121" s="26">
        <v>6300</v>
      </c>
      <c r="F121" s="33">
        <f t="shared" si="13"/>
        <v>25.179956754423475</v>
      </c>
      <c r="G121" s="33">
        <f t="shared" si="14"/>
        <v>33.689839572192511</v>
      </c>
    </row>
    <row r="122" spans="1:7" ht="22.5">
      <c r="A122" s="18" t="s">
        <v>91</v>
      </c>
      <c r="B122" s="9" t="s">
        <v>33</v>
      </c>
      <c r="C122" s="27"/>
      <c r="D122" s="25">
        <v>10000</v>
      </c>
      <c r="E122" s="26">
        <v>3000</v>
      </c>
      <c r="F122" s="33">
        <f t="shared" si="13"/>
        <v>30</v>
      </c>
      <c r="G122" s="33"/>
    </row>
    <row r="123" spans="1:7">
      <c r="A123" s="16" t="s">
        <v>90</v>
      </c>
      <c r="B123" s="15" t="s">
        <v>34</v>
      </c>
      <c r="C123" s="28"/>
      <c r="D123" s="21">
        <v>0</v>
      </c>
      <c r="E123" s="22">
        <v>3.4</v>
      </c>
      <c r="F123" s="33"/>
      <c r="G123" s="33"/>
    </row>
    <row r="124" spans="1:7" ht="21">
      <c r="A124" s="16" t="s">
        <v>89</v>
      </c>
      <c r="B124" s="17" t="s">
        <v>35</v>
      </c>
      <c r="C124" s="29"/>
      <c r="D124" s="23">
        <v>0</v>
      </c>
      <c r="E124" s="24">
        <v>3.4</v>
      </c>
      <c r="F124" s="33"/>
      <c r="G124" s="33"/>
    </row>
    <row r="125" spans="1:7" ht="67.5">
      <c r="A125" s="18" t="s">
        <v>88</v>
      </c>
      <c r="B125" s="9" t="s">
        <v>36</v>
      </c>
      <c r="C125" s="27"/>
      <c r="D125" s="25">
        <v>0</v>
      </c>
      <c r="E125" s="26">
        <v>3.4</v>
      </c>
      <c r="F125" s="33"/>
      <c r="G125" s="33"/>
    </row>
    <row r="126" spans="1:7" ht="52.5">
      <c r="A126" s="14" t="s">
        <v>82</v>
      </c>
      <c r="B126" s="15" t="s">
        <v>37</v>
      </c>
      <c r="C126" s="5">
        <v>1141.6034</v>
      </c>
      <c r="D126" s="21">
        <v>0</v>
      </c>
      <c r="E126" s="22">
        <v>536.42646999999999</v>
      </c>
      <c r="F126" s="33"/>
      <c r="G126" s="34">
        <f t="shared" si="14"/>
        <v>-53.011135916378663</v>
      </c>
    </row>
    <row r="127" spans="1:7" ht="73.5">
      <c r="A127" s="14" t="s">
        <v>83</v>
      </c>
      <c r="B127" s="17" t="s">
        <v>38</v>
      </c>
      <c r="C127" s="6">
        <v>1141.6034</v>
      </c>
      <c r="D127" s="23">
        <v>0</v>
      </c>
      <c r="E127" s="24">
        <v>536.42646999999999</v>
      </c>
      <c r="F127" s="33"/>
      <c r="G127" s="34">
        <f t="shared" si="14"/>
        <v>-53.011135916378663</v>
      </c>
    </row>
    <row r="128" spans="1:7" ht="67.5">
      <c r="A128" s="40" t="s">
        <v>84</v>
      </c>
      <c r="B128" s="9" t="s">
        <v>39</v>
      </c>
      <c r="C128" s="7">
        <v>1141.6034</v>
      </c>
      <c r="D128" s="25">
        <v>0</v>
      </c>
      <c r="E128" s="26">
        <v>536.42646999999999</v>
      </c>
      <c r="F128" s="33"/>
      <c r="G128" s="33">
        <f t="shared" si="14"/>
        <v>-53.011135916378663</v>
      </c>
    </row>
    <row r="129" spans="1:7" ht="42">
      <c r="A129" s="36" t="s">
        <v>85</v>
      </c>
      <c r="B129" s="15" t="s">
        <v>40</v>
      </c>
      <c r="C129" s="5">
        <v>-2329.7383</v>
      </c>
      <c r="D129" s="21">
        <v>0</v>
      </c>
      <c r="E129" s="22">
        <v>-1756.8384100000001</v>
      </c>
      <c r="F129" s="33"/>
      <c r="G129" s="34">
        <f t="shared" si="14"/>
        <v>-24.590740084412047</v>
      </c>
    </row>
    <row r="130" spans="1:7" ht="42">
      <c r="A130" s="36" t="s">
        <v>86</v>
      </c>
      <c r="B130" s="17" t="s">
        <v>41</v>
      </c>
      <c r="C130" s="6">
        <v>-2329.7383</v>
      </c>
      <c r="D130" s="23">
        <v>0</v>
      </c>
      <c r="E130" s="24">
        <v>-1756.8384100000001</v>
      </c>
      <c r="F130" s="33"/>
      <c r="G130" s="34">
        <f t="shared" si="14"/>
        <v>-24.590740084412047</v>
      </c>
    </row>
    <row r="131" spans="1:7" ht="45">
      <c r="A131" s="18" t="s">
        <v>87</v>
      </c>
      <c r="B131" s="9" t="s">
        <v>42</v>
      </c>
      <c r="C131" s="30">
        <f>C130</f>
        <v>-2329.7383</v>
      </c>
      <c r="D131" s="25">
        <v>0</v>
      </c>
      <c r="E131" s="26">
        <v>-1756.8384100000001</v>
      </c>
      <c r="F131" s="33"/>
      <c r="G131" s="33">
        <f t="shared" si="14"/>
        <v>-24.590740084412047</v>
      </c>
    </row>
    <row r="132" spans="1:7">
      <c r="A132" s="19" t="s">
        <v>43</v>
      </c>
      <c r="B132" s="20"/>
      <c r="C132" s="31">
        <f>C93+C5</f>
        <v>330274.51380000002</v>
      </c>
      <c r="D132" s="31">
        <f t="shared" ref="D132:E132" si="15">D93+D5</f>
        <v>2731249.5656900001</v>
      </c>
      <c r="E132" s="31">
        <f t="shared" si="15"/>
        <v>586352.42044000002</v>
      </c>
      <c r="F132" s="34">
        <f t="shared" si="13"/>
        <v>21.468284253689898</v>
      </c>
      <c r="G132" s="34">
        <f t="shared" si="14"/>
        <v>77.534867493611614</v>
      </c>
    </row>
    <row r="133" spans="1:7">
      <c r="A133" s="11"/>
      <c r="B133" s="11"/>
      <c r="C133" s="11"/>
      <c r="D133" s="11"/>
      <c r="E133" s="11"/>
      <c r="F133" s="10"/>
      <c r="G133" s="10"/>
    </row>
    <row r="134" spans="1:7">
      <c r="A134" s="69"/>
      <c r="B134" s="70"/>
      <c r="C134" s="70"/>
      <c r="D134" s="70"/>
      <c r="E134" s="70"/>
    </row>
  </sheetData>
  <mergeCells count="3">
    <mergeCell ref="A134:E134"/>
    <mergeCell ref="A2:G2"/>
    <mergeCell ref="A3:E3"/>
  </mergeCells>
  <pageMargins left="0.7" right="0.7" top="0.75" bottom="0.75" header="0.3" footer="0.3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G4" sqref="G4"/>
    </sheetView>
  </sheetViews>
  <sheetFormatPr defaultRowHeight="15"/>
  <cols>
    <col min="1" max="1" width="13.85546875" customWidth="1"/>
    <col min="2" max="2" width="29.140625" customWidth="1"/>
    <col min="4" max="4" width="10.85546875" customWidth="1"/>
    <col min="6" max="6" width="11.28515625" customWidth="1"/>
    <col min="7" max="7" width="10.7109375" customWidth="1"/>
  </cols>
  <sheetData>
    <row r="1" spans="1:7" ht="42.75" customHeight="1">
      <c r="A1" s="71" t="s">
        <v>168</v>
      </c>
      <c r="B1" s="71"/>
      <c r="C1" s="71"/>
      <c r="D1" s="71"/>
      <c r="E1" s="71"/>
      <c r="F1" s="71"/>
      <c r="G1" s="71"/>
    </row>
    <row r="2" spans="1:7">
      <c r="A2" s="74" t="s">
        <v>0</v>
      </c>
      <c r="B2" s="75"/>
      <c r="C2" s="75"/>
      <c r="D2" s="75"/>
      <c r="E2" s="75"/>
      <c r="F2" s="41"/>
      <c r="G2" s="41"/>
    </row>
    <row r="3" spans="1:7" ht="84">
      <c r="A3" s="42" t="s">
        <v>166</v>
      </c>
      <c r="B3" s="42" t="s">
        <v>167</v>
      </c>
      <c r="C3" s="36" t="s">
        <v>46</v>
      </c>
      <c r="D3" s="36" t="s">
        <v>176</v>
      </c>
      <c r="E3" s="36" t="s">
        <v>49</v>
      </c>
      <c r="F3" s="38" t="s">
        <v>50</v>
      </c>
      <c r="G3" s="38" t="s">
        <v>51</v>
      </c>
    </row>
    <row r="4" spans="1:7">
      <c r="A4" s="43" t="s">
        <v>1</v>
      </c>
      <c r="B4" s="44" t="s">
        <v>2</v>
      </c>
      <c r="C4" s="45"/>
      <c r="D4" s="44" t="s">
        <v>3</v>
      </c>
      <c r="E4" s="46" t="s">
        <v>4</v>
      </c>
      <c r="F4" s="45"/>
      <c r="G4" s="45"/>
    </row>
    <row r="5" spans="1:7" ht="21">
      <c r="A5" s="12" t="s">
        <v>94</v>
      </c>
      <c r="B5" s="13" t="s">
        <v>95</v>
      </c>
      <c r="C5" s="48">
        <v>35318.949000000001</v>
      </c>
      <c r="D5" s="51">
        <v>188565.13967</v>
      </c>
      <c r="E5" s="48">
        <v>37381.823700000001</v>
      </c>
      <c r="F5" s="56">
        <f>E5/D5*100</f>
        <v>19.824355533276393</v>
      </c>
      <c r="G5" s="56">
        <f>E5*100/C5-100</f>
        <v>5.8407023946267458</v>
      </c>
    </row>
    <row r="6" spans="1:7" ht="45">
      <c r="A6" s="40" t="s">
        <v>96</v>
      </c>
      <c r="B6" s="47" t="s">
        <v>97</v>
      </c>
      <c r="C6" s="49">
        <v>768.19169999999997</v>
      </c>
      <c r="D6" s="53">
        <v>4185.1488799999997</v>
      </c>
      <c r="E6" s="49">
        <v>740.16840000000002</v>
      </c>
      <c r="F6" s="52">
        <f t="shared" ref="F6:F41" si="0">E6/D6*100</f>
        <v>17.685593063059684</v>
      </c>
      <c r="G6" s="52">
        <f t="shared" ref="G6:G41" si="1">E6*100/C6-100</f>
        <v>-3.647956623327218</v>
      </c>
    </row>
    <row r="7" spans="1:7" ht="56.25">
      <c r="A7" s="40" t="s">
        <v>98</v>
      </c>
      <c r="B7" s="47" t="s">
        <v>99</v>
      </c>
      <c r="C7" s="49">
        <v>6.2590000000000003</v>
      </c>
      <c r="D7" s="53">
        <v>150</v>
      </c>
      <c r="E7" s="49">
        <v>20.12</v>
      </c>
      <c r="F7" s="52">
        <f t="shared" si="0"/>
        <v>13.413333333333332</v>
      </c>
      <c r="G7" s="52">
        <f t="shared" si="1"/>
        <v>221.4571017734462</v>
      </c>
    </row>
    <row r="8" spans="1:7" ht="67.5">
      <c r="A8" s="40" t="s">
        <v>100</v>
      </c>
      <c r="B8" s="47" t="s">
        <v>101</v>
      </c>
      <c r="C8" s="49">
        <v>15257.596799999999</v>
      </c>
      <c r="D8" s="53">
        <v>95346.621719999996</v>
      </c>
      <c r="E8" s="49">
        <v>20567.08425</v>
      </c>
      <c r="F8" s="52">
        <f t="shared" si="0"/>
        <v>21.570857864684921</v>
      </c>
      <c r="G8" s="52">
        <f t="shared" si="1"/>
        <v>34.798976009118292</v>
      </c>
    </row>
    <row r="9" spans="1:7">
      <c r="A9" s="40" t="s">
        <v>102</v>
      </c>
      <c r="B9" s="47" t="s">
        <v>103</v>
      </c>
      <c r="C9" s="49">
        <v>0</v>
      </c>
      <c r="D9" s="53">
        <v>7.1589999999999998</v>
      </c>
      <c r="E9" s="49">
        <v>0</v>
      </c>
      <c r="F9" s="52">
        <f t="shared" si="0"/>
        <v>0</v>
      </c>
      <c r="G9" s="52"/>
    </row>
    <row r="10" spans="1:7" ht="45">
      <c r="A10" s="40" t="s">
        <v>104</v>
      </c>
      <c r="B10" s="47" t="s">
        <v>105</v>
      </c>
      <c r="C10" s="49">
        <v>3435.8748000000001</v>
      </c>
      <c r="D10" s="53">
        <v>17433.394</v>
      </c>
      <c r="E10" s="49">
        <v>3403.5727299999999</v>
      </c>
      <c r="F10" s="52">
        <f t="shared" si="0"/>
        <v>19.523293800392512</v>
      </c>
      <c r="G10" s="52">
        <f t="shared" si="1"/>
        <v>-0.94014106683981424</v>
      </c>
    </row>
    <row r="11" spans="1:7">
      <c r="A11" s="40" t="s">
        <v>106</v>
      </c>
      <c r="B11" s="47" t="s">
        <v>107</v>
      </c>
      <c r="C11" s="49">
        <v>0</v>
      </c>
      <c r="D11" s="53">
        <v>525</v>
      </c>
      <c r="E11" s="49">
        <v>0</v>
      </c>
      <c r="F11" s="52">
        <f t="shared" si="0"/>
        <v>0</v>
      </c>
      <c r="G11" s="52"/>
    </row>
    <row r="12" spans="1:7">
      <c r="A12" s="40" t="s">
        <v>108</v>
      </c>
      <c r="B12" s="47" t="s">
        <v>109</v>
      </c>
      <c r="C12" s="49">
        <v>15851.0267</v>
      </c>
      <c r="D12" s="53">
        <v>70917.816070000001</v>
      </c>
      <c r="E12" s="49">
        <v>12650.87832</v>
      </c>
      <c r="F12" s="52">
        <f t="shared" si="0"/>
        <v>17.83878723438529</v>
      </c>
      <c r="G12" s="52">
        <f t="shared" si="1"/>
        <v>-20.188902842489071</v>
      </c>
    </row>
    <row r="13" spans="1:7" ht="42">
      <c r="A13" s="12" t="s">
        <v>110</v>
      </c>
      <c r="B13" s="13" t="s">
        <v>111</v>
      </c>
      <c r="C13" s="48">
        <v>9.8000000000000007</v>
      </c>
      <c r="D13" s="51">
        <v>1070.4000000000001</v>
      </c>
      <c r="E13" s="48">
        <v>80.888980000000004</v>
      </c>
      <c r="F13" s="56">
        <f t="shared" si="0"/>
        <v>7.5568927503736925</v>
      </c>
      <c r="G13" s="56">
        <f t="shared" si="1"/>
        <v>725.39775510204072</v>
      </c>
    </row>
    <row r="14" spans="1:7" ht="45">
      <c r="A14" s="40" t="s">
        <v>112</v>
      </c>
      <c r="B14" s="47" t="s">
        <v>113</v>
      </c>
      <c r="C14" s="49">
        <v>9.8000000000000007</v>
      </c>
      <c r="D14" s="53">
        <v>1070.4000000000001</v>
      </c>
      <c r="E14" s="49">
        <v>80.888980000000004</v>
      </c>
      <c r="F14" s="52">
        <f t="shared" si="0"/>
        <v>7.5568927503736925</v>
      </c>
      <c r="G14" s="52">
        <f t="shared" si="1"/>
        <v>725.39775510204072</v>
      </c>
    </row>
    <row r="15" spans="1:7">
      <c r="A15" s="12" t="s">
        <v>114</v>
      </c>
      <c r="B15" s="13" t="s">
        <v>115</v>
      </c>
      <c r="C15" s="48">
        <v>10324.9746</v>
      </c>
      <c r="D15" s="51">
        <v>80893.195500000002</v>
      </c>
      <c r="E15" s="48">
        <v>23654.82202</v>
      </c>
      <c r="F15" s="56">
        <f t="shared" si="0"/>
        <v>29.242041773464123</v>
      </c>
      <c r="G15" s="56">
        <f t="shared" si="1"/>
        <v>129.10295604988704</v>
      </c>
    </row>
    <row r="16" spans="1:7">
      <c r="A16" s="40" t="s">
        <v>116</v>
      </c>
      <c r="B16" s="47" t="s">
        <v>117</v>
      </c>
      <c r="C16" s="49">
        <v>5404.9223000000002</v>
      </c>
      <c r="D16" s="53">
        <v>44888.224499999997</v>
      </c>
      <c r="E16" s="49">
        <v>13319.146000000001</v>
      </c>
      <c r="F16" s="52">
        <f t="shared" si="0"/>
        <v>29.671804016218111</v>
      </c>
      <c r="G16" s="52">
        <f t="shared" si="1"/>
        <v>146.426225220666</v>
      </c>
    </row>
    <row r="17" spans="1:7" ht="22.5">
      <c r="A17" s="40" t="s">
        <v>118</v>
      </c>
      <c r="B17" s="47" t="s">
        <v>119</v>
      </c>
      <c r="C17" s="49">
        <v>4920.0523000000003</v>
      </c>
      <c r="D17" s="53">
        <v>36004.970999999998</v>
      </c>
      <c r="E17" s="49">
        <v>10335.676020000001</v>
      </c>
      <c r="F17" s="52">
        <f t="shared" si="0"/>
        <v>28.706247312350293</v>
      </c>
      <c r="G17" s="52">
        <f t="shared" si="1"/>
        <v>110.07248276608766</v>
      </c>
    </row>
    <row r="18" spans="1:7" ht="21">
      <c r="A18" s="12" t="s">
        <v>120</v>
      </c>
      <c r="B18" s="13" t="s">
        <v>121</v>
      </c>
      <c r="C18" s="48">
        <v>12738.664000000001</v>
      </c>
      <c r="D18" s="51">
        <v>2156300.8491600002</v>
      </c>
      <c r="E18" s="48">
        <v>191233.69755000001</v>
      </c>
      <c r="F18" s="56">
        <f t="shared" si="0"/>
        <v>8.8686000204700672</v>
      </c>
      <c r="G18" s="56">
        <f t="shared" si="1"/>
        <v>1401.2068577207156</v>
      </c>
    </row>
    <row r="19" spans="1:7">
      <c r="A19" s="40" t="s">
        <v>122</v>
      </c>
      <c r="B19" s="47" t="s">
        <v>123</v>
      </c>
      <c r="C19" s="49">
        <v>12577.263999999999</v>
      </c>
      <c r="D19" s="53">
        <v>1667937.2383600001</v>
      </c>
      <c r="E19" s="49">
        <v>188248.48642</v>
      </c>
      <c r="F19" s="52">
        <f t="shared" si="0"/>
        <v>11.286305149292991</v>
      </c>
      <c r="G19" s="52">
        <f t="shared" si="1"/>
        <v>1396.7363841611341</v>
      </c>
    </row>
    <row r="20" spans="1:7">
      <c r="A20" s="40" t="s">
        <v>124</v>
      </c>
      <c r="B20" s="47" t="s">
        <v>125</v>
      </c>
      <c r="C20" s="49">
        <v>161.4</v>
      </c>
      <c r="D20" s="53">
        <v>481201.03469</v>
      </c>
      <c r="E20" s="49">
        <v>775.14963999999998</v>
      </c>
      <c r="F20" s="52">
        <f t="shared" si="0"/>
        <v>0.16108644498226565</v>
      </c>
      <c r="G20" s="52">
        <f t="shared" si="1"/>
        <v>380.26619578686484</v>
      </c>
    </row>
    <row r="21" spans="1:7">
      <c r="A21" s="40" t="s">
        <v>126</v>
      </c>
      <c r="B21" s="47" t="s">
        <v>127</v>
      </c>
      <c r="C21" s="49">
        <v>0</v>
      </c>
      <c r="D21" s="53">
        <v>7162.57611</v>
      </c>
      <c r="E21" s="49">
        <v>2210.06149</v>
      </c>
      <c r="F21" s="52">
        <f t="shared" si="0"/>
        <v>30.855678963249439</v>
      </c>
      <c r="G21" s="52"/>
    </row>
    <row r="22" spans="1:7">
      <c r="A22" s="12" t="s">
        <v>128</v>
      </c>
      <c r="B22" s="13" t="s">
        <v>129</v>
      </c>
      <c r="C22" s="48">
        <v>224027.2592</v>
      </c>
      <c r="D22" s="51">
        <v>1105788.09534</v>
      </c>
      <c r="E22" s="48">
        <v>254004.18718000001</v>
      </c>
      <c r="F22" s="56">
        <f t="shared" si="0"/>
        <v>22.970421570861692</v>
      </c>
      <c r="G22" s="56">
        <f t="shared" si="1"/>
        <v>13.380928770475279</v>
      </c>
    </row>
    <row r="23" spans="1:7">
      <c r="A23" s="40" t="s">
        <v>130</v>
      </c>
      <c r="B23" s="47" t="s">
        <v>131</v>
      </c>
      <c r="C23" s="49">
        <v>65432.078699999998</v>
      </c>
      <c r="D23" s="53">
        <v>321020.16109000001</v>
      </c>
      <c r="E23" s="49">
        <v>71389.478940000001</v>
      </c>
      <c r="F23" s="52">
        <f t="shared" si="0"/>
        <v>22.238316340507197</v>
      </c>
      <c r="G23" s="52">
        <f t="shared" si="1"/>
        <v>9.1047088192232621</v>
      </c>
    </row>
    <row r="24" spans="1:7">
      <c r="A24" s="40" t="s">
        <v>132</v>
      </c>
      <c r="B24" s="47" t="s">
        <v>133</v>
      </c>
      <c r="C24" s="49">
        <v>128427.2831</v>
      </c>
      <c r="D24" s="53">
        <v>624130.99572000001</v>
      </c>
      <c r="E24" s="49">
        <v>146002.72476000001</v>
      </c>
      <c r="F24" s="52">
        <f t="shared" si="0"/>
        <v>23.392961695736755</v>
      </c>
      <c r="G24" s="52">
        <f t="shared" si="1"/>
        <v>13.685130788225806</v>
      </c>
    </row>
    <row r="25" spans="1:7">
      <c r="A25" s="40" t="s">
        <v>134</v>
      </c>
      <c r="B25" s="47" t="s">
        <v>135</v>
      </c>
      <c r="C25" s="49">
        <v>20239.881099999999</v>
      </c>
      <c r="D25" s="53">
        <v>107522.53753</v>
      </c>
      <c r="E25" s="49">
        <v>25436.072110000001</v>
      </c>
      <c r="F25" s="52">
        <f t="shared" si="0"/>
        <v>23.656502807983905</v>
      </c>
      <c r="G25" s="52">
        <f t="shared" si="1"/>
        <v>25.673031300564318</v>
      </c>
    </row>
    <row r="26" spans="1:7">
      <c r="A26" s="40" t="s">
        <v>136</v>
      </c>
      <c r="B26" s="47" t="s">
        <v>137</v>
      </c>
      <c r="C26" s="49">
        <v>576.66669999999999</v>
      </c>
      <c r="D26" s="53">
        <v>2402</v>
      </c>
      <c r="E26" s="49">
        <v>710.31002999999998</v>
      </c>
      <c r="F26" s="52">
        <f t="shared" si="0"/>
        <v>29.571608243130726</v>
      </c>
      <c r="G26" s="52">
        <f t="shared" si="1"/>
        <v>23.175142591032213</v>
      </c>
    </row>
    <row r="27" spans="1:7">
      <c r="A27" s="40" t="s">
        <v>138</v>
      </c>
      <c r="B27" s="47" t="s">
        <v>139</v>
      </c>
      <c r="C27" s="49">
        <v>9351.3495999999996</v>
      </c>
      <c r="D27" s="53">
        <v>50712.400999999998</v>
      </c>
      <c r="E27" s="49">
        <v>10465.601339999999</v>
      </c>
      <c r="F27" s="52">
        <f t="shared" si="0"/>
        <v>20.637163955222707</v>
      </c>
      <c r="G27" s="52">
        <f t="shared" si="1"/>
        <v>11.915411011903572</v>
      </c>
    </row>
    <row r="28" spans="1:7">
      <c r="A28" s="12" t="s">
        <v>140</v>
      </c>
      <c r="B28" s="13" t="s">
        <v>141</v>
      </c>
      <c r="C28" s="48">
        <v>38346.486199999999</v>
      </c>
      <c r="D28" s="51">
        <v>244222.81260999999</v>
      </c>
      <c r="E28" s="48">
        <v>44977.75099</v>
      </c>
      <c r="F28" s="56">
        <f t="shared" si="0"/>
        <v>18.416687003693255</v>
      </c>
      <c r="G28" s="56">
        <f t="shared" si="1"/>
        <v>17.293018075799608</v>
      </c>
    </row>
    <row r="29" spans="1:7">
      <c r="A29" s="40" t="s">
        <v>142</v>
      </c>
      <c r="B29" s="47" t="s">
        <v>143</v>
      </c>
      <c r="C29" s="49">
        <v>30903.604200000002</v>
      </c>
      <c r="D29" s="53">
        <v>205852.94519999999</v>
      </c>
      <c r="E29" s="49">
        <v>36325.639730000003</v>
      </c>
      <c r="F29" s="52">
        <f t="shared" si="0"/>
        <v>17.646402724385215</v>
      </c>
      <c r="G29" s="52">
        <f t="shared" si="1"/>
        <v>17.544994088424161</v>
      </c>
    </row>
    <row r="30" spans="1:7" ht="22.5">
      <c r="A30" s="40" t="s">
        <v>144</v>
      </c>
      <c r="B30" s="47" t="s">
        <v>145</v>
      </c>
      <c r="C30" s="49">
        <v>7442.8819999999996</v>
      </c>
      <c r="D30" s="53">
        <v>38369.867409999999</v>
      </c>
      <c r="E30" s="49">
        <v>8652.1112599999997</v>
      </c>
      <c r="F30" s="52">
        <f t="shared" si="0"/>
        <v>22.549234188245009</v>
      </c>
      <c r="G30" s="52">
        <f t="shared" si="1"/>
        <v>16.246788004969034</v>
      </c>
    </row>
    <row r="31" spans="1:7">
      <c r="A31" s="12" t="s">
        <v>146</v>
      </c>
      <c r="B31" s="13" t="s">
        <v>147</v>
      </c>
      <c r="C31" s="48">
        <v>8506.5797999999995</v>
      </c>
      <c r="D31" s="51">
        <v>60634.016000000003</v>
      </c>
      <c r="E31" s="48">
        <v>17123.929380000001</v>
      </c>
      <c r="F31" s="56">
        <f t="shared" si="0"/>
        <v>28.241456709712253</v>
      </c>
      <c r="G31" s="56">
        <f t="shared" si="1"/>
        <v>101.30216588340241</v>
      </c>
    </row>
    <row r="32" spans="1:7">
      <c r="A32" s="40" t="s">
        <v>148</v>
      </c>
      <c r="B32" s="47" t="s">
        <v>149</v>
      </c>
      <c r="C32" s="49">
        <v>1869.0788</v>
      </c>
      <c r="D32" s="53">
        <v>8900</v>
      </c>
      <c r="E32" s="49">
        <v>2040.0964200000001</v>
      </c>
      <c r="F32" s="52">
        <f t="shared" si="0"/>
        <v>22.92243168539326</v>
      </c>
      <c r="G32" s="52">
        <f t="shared" si="1"/>
        <v>9.1498346672168225</v>
      </c>
    </row>
    <row r="33" spans="1:7">
      <c r="A33" s="40" t="s">
        <v>150</v>
      </c>
      <c r="B33" s="47" t="s">
        <v>151</v>
      </c>
      <c r="C33" s="49">
        <v>2500.1289999999999</v>
      </c>
      <c r="D33" s="53">
        <v>15879.972</v>
      </c>
      <c r="E33" s="49">
        <v>2456.3359999999998</v>
      </c>
      <c r="F33" s="52">
        <f t="shared" si="0"/>
        <v>15.468138105029402</v>
      </c>
      <c r="G33" s="52">
        <f t="shared" si="1"/>
        <v>-1.7516296159118241</v>
      </c>
    </row>
    <row r="34" spans="1:7">
      <c r="A34" s="40" t="s">
        <v>152</v>
      </c>
      <c r="B34" s="47" t="s">
        <v>153</v>
      </c>
      <c r="C34" s="49">
        <v>4137.3720000000003</v>
      </c>
      <c r="D34" s="53">
        <v>35854.044000000002</v>
      </c>
      <c r="E34" s="49">
        <v>12627.49696</v>
      </c>
      <c r="F34" s="52">
        <f t="shared" si="0"/>
        <v>35.21917070219471</v>
      </c>
      <c r="G34" s="52">
        <f t="shared" si="1"/>
        <v>205.2057431625679</v>
      </c>
    </row>
    <row r="35" spans="1:7" ht="21">
      <c r="A35" s="12" t="s">
        <v>154</v>
      </c>
      <c r="B35" s="13" t="s">
        <v>155</v>
      </c>
      <c r="C35" s="48">
        <v>3132.9630000000002</v>
      </c>
      <c r="D35" s="51">
        <v>14149.3822</v>
      </c>
      <c r="E35" s="48">
        <v>3706.5325600000001</v>
      </c>
      <c r="F35" s="56">
        <f t="shared" si="0"/>
        <v>26.195720121264376</v>
      </c>
      <c r="G35" s="56">
        <f t="shared" si="1"/>
        <v>18.307575288951696</v>
      </c>
    </row>
    <row r="36" spans="1:7">
      <c r="A36" s="40" t="s">
        <v>156</v>
      </c>
      <c r="B36" s="47" t="s">
        <v>157</v>
      </c>
      <c r="C36" s="49">
        <v>3132.9630000000002</v>
      </c>
      <c r="D36" s="53">
        <v>14149.3822</v>
      </c>
      <c r="E36" s="49">
        <v>3706.5325600000001</v>
      </c>
      <c r="F36" s="52">
        <f t="shared" si="0"/>
        <v>26.195720121264376</v>
      </c>
      <c r="G36" s="52">
        <f t="shared" si="1"/>
        <v>18.307575288951696</v>
      </c>
    </row>
    <row r="37" spans="1:7" ht="31.5">
      <c r="A37" s="12" t="s">
        <v>158</v>
      </c>
      <c r="B37" s="13" t="s">
        <v>159</v>
      </c>
      <c r="C37" s="48">
        <v>2.6520999999999999</v>
      </c>
      <c r="D37" s="51">
        <v>550</v>
      </c>
      <c r="E37" s="48">
        <v>0</v>
      </c>
      <c r="F37" s="56">
        <f t="shared" si="0"/>
        <v>0</v>
      </c>
      <c r="G37" s="56">
        <f t="shared" si="1"/>
        <v>-100</v>
      </c>
    </row>
    <row r="38" spans="1:7" ht="22.5">
      <c r="A38" s="40" t="s">
        <v>160</v>
      </c>
      <c r="B38" s="47" t="s">
        <v>161</v>
      </c>
      <c r="C38" s="49">
        <v>2.6520999999999999</v>
      </c>
      <c r="D38" s="53">
        <v>550</v>
      </c>
      <c r="E38" s="49">
        <v>0</v>
      </c>
      <c r="F38" s="52">
        <f t="shared" si="0"/>
        <v>0</v>
      </c>
      <c r="G38" s="52">
        <f t="shared" si="1"/>
        <v>-100</v>
      </c>
    </row>
    <row r="39" spans="1:7" ht="42">
      <c r="A39" s="12" t="s">
        <v>162</v>
      </c>
      <c r="B39" s="13" t="s">
        <v>163</v>
      </c>
      <c r="C39" s="48">
        <v>7761.95</v>
      </c>
      <c r="D39" s="51">
        <v>16793.599999999999</v>
      </c>
      <c r="E39" s="48">
        <v>4754.3749500000004</v>
      </c>
      <c r="F39" s="56">
        <f t="shared" si="0"/>
        <v>28.310635897008389</v>
      </c>
      <c r="G39" s="56">
        <f t="shared" si="1"/>
        <v>-38.747673587178468</v>
      </c>
    </row>
    <row r="40" spans="1:7" ht="45">
      <c r="A40" s="40" t="s">
        <v>164</v>
      </c>
      <c r="B40" s="47" t="s">
        <v>165</v>
      </c>
      <c r="C40" s="49">
        <v>7761.95</v>
      </c>
      <c r="D40" s="53">
        <v>16793.599999999999</v>
      </c>
      <c r="E40" s="49">
        <v>4754.3749500000004</v>
      </c>
      <c r="F40" s="52">
        <f t="shared" si="0"/>
        <v>28.310635897008389</v>
      </c>
      <c r="G40" s="52">
        <f t="shared" si="1"/>
        <v>-38.747673587178468</v>
      </c>
    </row>
    <row r="41" spans="1:7">
      <c r="A41" s="19" t="s">
        <v>43</v>
      </c>
      <c r="B41" s="20"/>
      <c r="C41" s="50">
        <v>340170.2</v>
      </c>
      <c r="D41" s="54">
        <v>3868967.4904800002</v>
      </c>
      <c r="E41" s="55">
        <f>E39+E37+E35+E31+E28+E22+E18+E15+E13+E5</f>
        <v>576918.00731000002</v>
      </c>
      <c r="F41" s="56">
        <f t="shared" si="0"/>
        <v>14.911420391346455</v>
      </c>
      <c r="G41" s="56">
        <f t="shared" si="1"/>
        <v>69.59686865868909</v>
      </c>
    </row>
  </sheetData>
  <mergeCells count="2">
    <mergeCell ref="A1:G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8"/>
  <sheetViews>
    <sheetView workbookViewId="0">
      <selection activeCell="F6" sqref="F6"/>
    </sheetView>
  </sheetViews>
  <sheetFormatPr defaultRowHeight="15"/>
  <cols>
    <col min="2" max="2" width="25.42578125" customWidth="1"/>
    <col min="3" max="3" width="11" customWidth="1"/>
    <col min="4" max="4" width="11.5703125" customWidth="1"/>
    <col min="5" max="5" width="10.5703125" customWidth="1"/>
    <col min="6" max="6" width="10.42578125" customWidth="1"/>
    <col min="7" max="7" width="13" customWidth="1"/>
  </cols>
  <sheetData>
    <row r="2" spans="1:7" ht="89.25">
      <c r="A2" s="57" t="s">
        <v>169</v>
      </c>
      <c r="B2" s="58" t="s">
        <v>167</v>
      </c>
      <c r="C2" s="2" t="s">
        <v>46</v>
      </c>
      <c r="D2" s="2" t="s">
        <v>48</v>
      </c>
      <c r="E2" s="2" t="s">
        <v>49</v>
      </c>
      <c r="F2" s="3" t="s">
        <v>50</v>
      </c>
      <c r="G2" s="3" t="s">
        <v>51</v>
      </c>
    </row>
    <row r="3" spans="1:7">
      <c r="A3" s="76" t="s">
        <v>170</v>
      </c>
      <c r="B3" s="77"/>
      <c r="C3" s="77"/>
      <c r="D3" s="77"/>
      <c r="E3" s="77"/>
      <c r="F3" s="77"/>
      <c r="G3" s="78"/>
    </row>
    <row r="4" spans="1:7" ht="22.5">
      <c r="A4" s="59">
        <v>1020000</v>
      </c>
      <c r="B4" s="60" t="s">
        <v>171</v>
      </c>
      <c r="C4" s="59"/>
      <c r="D4" s="61"/>
      <c r="E4" s="59"/>
      <c r="F4" s="62"/>
      <c r="G4" s="63"/>
    </row>
    <row r="5" spans="1:7" ht="33.75">
      <c r="A5" s="59">
        <v>1030000</v>
      </c>
      <c r="B5" s="60" t="s">
        <v>172</v>
      </c>
      <c r="C5" s="64">
        <v>-293.60000000000002</v>
      </c>
      <c r="D5" s="61">
        <v>-880.8</v>
      </c>
      <c r="E5" s="64">
        <v>-222</v>
      </c>
      <c r="F5" s="65">
        <f t="shared" ref="F5:F6" si="0">E5/D5*100</f>
        <v>25.204359673024523</v>
      </c>
      <c r="G5" s="63">
        <f>E5*100/C5-100</f>
        <v>-24.386920980926433</v>
      </c>
    </row>
    <row r="6" spans="1:7" ht="22.5">
      <c r="A6" s="59">
        <v>1050000</v>
      </c>
      <c r="B6" s="66" t="s">
        <v>173</v>
      </c>
      <c r="C6" s="61">
        <v>-76501.100000000006</v>
      </c>
      <c r="D6" s="61">
        <v>31680.799999999999</v>
      </c>
      <c r="E6" s="61">
        <v>-23318.2</v>
      </c>
      <c r="F6" s="65">
        <f t="shared" si="0"/>
        <v>-73.60357061690361</v>
      </c>
      <c r="G6" s="63">
        <f>E6*100/C6-100</f>
        <v>-69.519131097461354</v>
      </c>
    </row>
    <row r="7" spans="1:7" ht="33.75">
      <c r="A7" s="59">
        <v>1060000</v>
      </c>
      <c r="B7" s="66" t="s">
        <v>174</v>
      </c>
      <c r="C7" s="61">
        <v>86690.4</v>
      </c>
      <c r="D7" s="61"/>
      <c r="E7" s="61">
        <v>14105.8</v>
      </c>
      <c r="F7" s="62"/>
      <c r="G7" s="63">
        <f>E7*100/C7-100</f>
        <v>-83.728532801786585</v>
      </c>
    </row>
    <row r="8" spans="1:7">
      <c r="A8" s="79" t="s">
        <v>175</v>
      </c>
      <c r="B8" s="79"/>
      <c r="C8" s="67">
        <f>C4+C6+C7+C5</f>
        <v>9895.699999999988</v>
      </c>
      <c r="D8" s="67">
        <f>D4+D6+D7+D5</f>
        <v>30800</v>
      </c>
      <c r="E8" s="67">
        <f>E4+E6+E7+E5</f>
        <v>-9434.4000000000015</v>
      </c>
      <c r="F8" s="62">
        <f>E8/D8*100</f>
        <v>-30.631168831168836</v>
      </c>
      <c r="G8" s="68">
        <f>E8*100/C8-100</f>
        <v>-195.33837929605801</v>
      </c>
    </row>
  </sheetData>
  <mergeCells count="2">
    <mergeCell ref="A3:G3"/>
    <mergeCell ref="A8:B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B2DFAC6-1D6D-4DB4-BBED-6DE9E51167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ДЧБ</vt:lpstr>
      <vt:lpstr>РЧБ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2023-04-10T07:56:59Z</dcterms:created>
  <dcterms:modified xsi:type="dcterms:W3CDTF">2023-04-18T11:54:45Z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месяц)(2).xlsx</vt:lpwstr>
  </property>
  <property fmtid="{D5CDD505-2E9C-101B-9397-08002B2CF9AE}" pid="4" name="Версия клиента">
    <vt:lpwstr>22.1.53.3030 (.NET 4.7.2)</vt:lpwstr>
  </property>
  <property fmtid="{D5CDD505-2E9C-101B-9397-08002B2CF9AE}" pid="5" name="Версия базы">
    <vt:lpwstr>22.1.1542.555873326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