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activeTab="1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доходы!#REF!</definedName>
  </definedNames>
  <calcPr calcId="124519"/>
</workbook>
</file>

<file path=xl/calcChain.xml><?xml version="1.0" encoding="utf-8"?>
<calcChain xmlns="http://schemas.openxmlformats.org/spreadsheetml/2006/main">
  <c r="C157" i="2"/>
  <c r="G112"/>
  <c r="C111"/>
  <c r="G111" s="1"/>
  <c r="G110"/>
  <c r="G109"/>
  <c r="E108"/>
  <c r="G108" s="1"/>
  <c r="C108"/>
  <c r="C107" s="1"/>
  <c r="G106"/>
  <c r="F106"/>
  <c r="E105"/>
  <c r="D105"/>
  <c r="C105"/>
  <c r="G105" s="1"/>
  <c r="G103"/>
  <c r="F103"/>
  <c r="G102"/>
  <c r="G100"/>
  <c r="G99"/>
  <c r="E98"/>
  <c r="G98" s="1"/>
  <c r="D98"/>
  <c r="C98"/>
  <c r="G97"/>
  <c r="C96"/>
  <c r="G96" s="1"/>
  <c r="G94"/>
  <c r="E93"/>
  <c r="F93" s="1"/>
  <c r="D93"/>
  <c r="C93"/>
  <c r="F92"/>
  <c r="G91"/>
  <c r="F91"/>
  <c r="G90"/>
  <c r="F90"/>
  <c r="G89"/>
  <c r="F89"/>
  <c r="G88"/>
  <c r="F88"/>
  <c r="G87"/>
  <c r="G84"/>
  <c r="F84"/>
  <c r="G83"/>
  <c r="F83"/>
  <c r="G82"/>
  <c r="F82"/>
  <c r="G81"/>
  <c r="F81"/>
  <c r="F80"/>
  <c r="E80"/>
  <c r="D80"/>
  <c r="C80"/>
  <c r="C79" s="1"/>
  <c r="F78"/>
  <c r="F77"/>
  <c r="E76"/>
  <c r="D76"/>
  <c r="G75"/>
  <c r="F75"/>
  <c r="G74"/>
  <c r="F74"/>
  <c r="E73"/>
  <c r="F73" s="1"/>
  <c r="D73"/>
  <c r="C73"/>
  <c r="G72"/>
  <c r="G71"/>
  <c r="E70"/>
  <c r="G70" s="1"/>
  <c r="C70"/>
  <c r="C68" s="1"/>
  <c r="G69"/>
  <c r="F69"/>
  <c r="D68"/>
  <c r="D65" s="1"/>
  <c r="G67"/>
  <c r="G66"/>
  <c r="C66"/>
  <c r="G64"/>
  <c r="G63"/>
  <c r="F62"/>
  <c r="G61"/>
  <c r="E60"/>
  <c r="G60" s="1"/>
  <c r="D60"/>
  <c r="D59" s="1"/>
  <c r="C60"/>
  <c r="C59" s="1"/>
  <c r="G58"/>
  <c r="F58"/>
  <c r="G57"/>
  <c r="F57"/>
  <c r="G56"/>
  <c r="F56"/>
  <c r="E55"/>
  <c r="D55"/>
  <c r="D54" s="1"/>
  <c r="C55"/>
  <c r="C54" s="1"/>
  <c r="G53"/>
  <c r="F53"/>
  <c r="G52"/>
  <c r="F52"/>
  <c r="E51"/>
  <c r="D51"/>
  <c r="D42" s="1"/>
  <c r="C51"/>
  <c r="G50"/>
  <c r="F50"/>
  <c r="G49"/>
  <c r="F49"/>
  <c r="G48"/>
  <c r="F48"/>
  <c r="G47"/>
  <c r="F47"/>
  <c r="G46"/>
  <c r="F46"/>
  <c r="G45"/>
  <c r="F45"/>
  <c r="G44"/>
  <c r="F44"/>
  <c r="F43"/>
  <c r="E43"/>
  <c r="E42" s="1"/>
  <c r="D43"/>
  <c r="C43"/>
  <c r="G43" s="1"/>
  <c r="G41"/>
  <c r="F41"/>
  <c r="E40"/>
  <c r="E37" s="1"/>
  <c r="D40"/>
  <c r="C40"/>
  <c r="G39"/>
  <c r="F39"/>
  <c r="F38"/>
  <c r="E38"/>
  <c r="D38"/>
  <c r="D37" s="1"/>
  <c r="C38"/>
  <c r="G36"/>
  <c r="F36"/>
  <c r="G35"/>
  <c r="F35"/>
  <c r="F34"/>
  <c r="E34"/>
  <c r="D34"/>
  <c r="C34"/>
  <c r="G34" s="1"/>
  <c r="G33"/>
  <c r="F33"/>
  <c r="E32"/>
  <c r="E31" s="1"/>
  <c r="D32"/>
  <c r="C32"/>
  <c r="D31"/>
  <c r="G30"/>
  <c r="F30"/>
  <c r="E29"/>
  <c r="D29"/>
  <c r="C29"/>
  <c r="G28"/>
  <c r="F28"/>
  <c r="F27"/>
  <c r="E27"/>
  <c r="D27"/>
  <c r="C27"/>
  <c r="G26"/>
  <c r="E25"/>
  <c r="C25"/>
  <c r="G25" s="1"/>
  <c r="G24"/>
  <c r="F24"/>
  <c r="G23"/>
  <c r="F23"/>
  <c r="G22"/>
  <c r="E22"/>
  <c r="D22"/>
  <c r="F22" s="1"/>
  <c r="C22"/>
  <c r="G20"/>
  <c r="F20"/>
  <c r="G19"/>
  <c r="F19"/>
  <c r="G18"/>
  <c r="F18"/>
  <c r="G17"/>
  <c r="F17"/>
  <c r="E16"/>
  <c r="G16" s="1"/>
  <c r="D16"/>
  <c r="D15" s="1"/>
  <c r="C16"/>
  <c r="C15" s="1"/>
  <c r="E15"/>
  <c r="G15" s="1"/>
  <c r="G13"/>
  <c r="F13"/>
  <c r="G12"/>
  <c r="F12"/>
  <c r="G11"/>
  <c r="F11"/>
  <c r="G10"/>
  <c r="G9"/>
  <c r="G8"/>
  <c r="E7"/>
  <c r="D7"/>
  <c r="D6" s="1"/>
  <c r="C7"/>
  <c r="C6" s="1"/>
  <c r="E6"/>
  <c r="E40" i="3"/>
  <c r="D40"/>
  <c r="C40"/>
  <c r="F37" i="2" l="1"/>
  <c r="C65"/>
  <c r="C31"/>
  <c r="G31" s="1"/>
  <c r="D21"/>
  <c r="G27"/>
  <c r="G38"/>
  <c r="F55"/>
  <c r="F7"/>
  <c r="G32"/>
  <c r="F40"/>
  <c r="F51"/>
  <c r="G55"/>
  <c r="E107"/>
  <c r="G107" s="1"/>
  <c r="D5"/>
  <c r="F16"/>
  <c r="F29"/>
  <c r="F32"/>
  <c r="E68"/>
  <c r="F68" s="1"/>
  <c r="F76"/>
  <c r="C42"/>
  <c r="G42" s="1"/>
  <c r="G29"/>
  <c r="G40"/>
  <c r="G80"/>
  <c r="G93"/>
  <c r="F15"/>
  <c r="E21"/>
  <c r="F21" s="1"/>
  <c r="F60"/>
  <c r="D79"/>
  <c r="F98"/>
  <c r="F105"/>
  <c r="F42"/>
  <c r="F6"/>
  <c r="G6"/>
  <c r="F31"/>
  <c r="G21"/>
  <c r="G73"/>
  <c r="C21"/>
  <c r="C37"/>
  <c r="G37" s="1"/>
  <c r="G7"/>
  <c r="G51"/>
  <c r="E54"/>
  <c r="E59"/>
  <c r="G68"/>
  <c r="E79"/>
  <c r="E34" i="3"/>
  <c r="F36"/>
  <c r="E30"/>
  <c r="E27"/>
  <c r="E21"/>
  <c r="E17"/>
  <c r="E13"/>
  <c r="E11"/>
  <c r="E3"/>
  <c r="D34"/>
  <c r="D30"/>
  <c r="D27"/>
  <c r="D21"/>
  <c r="D17"/>
  <c r="D11"/>
  <c r="D3"/>
  <c r="C8" i="4"/>
  <c r="C17" i="3"/>
  <c r="C13"/>
  <c r="C11"/>
  <c r="C3"/>
  <c r="E65" i="2" l="1"/>
  <c r="C5"/>
  <c r="E5"/>
  <c r="F5" s="1"/>
  <c r="F79"/>
  <c r="G79"/>
  <c r="F65"/>
  <c r="G65"/>
  <c r="F59"/>
  <c r="G59"/>
  <c r="F54"/>
  <c r="G54"/>
  <c r="E152"/>
  <c r="E151" s="1"/>
  <c r="E145"/>
  <c r="E144" s="1"/>
  <c r="E138"/>
  <c r="E131"/>
  <c r="E114" s="1"/>
  <c r="C138"/>
  <c r="C151"/>
  <c r="C152"/>
  <c r="C145"/>
  <c r="C144" s="1"/>
  <c r="C131"/>
  <c r="C119"/>
  <c r="C114" l="1"/>
  <c r="C113" s="1"/>
  <c r="G5"/>
  <c r="D131"/>
  <c r="F131" s="1"/>
  <c r="D144"/>
  <c r="D145"/>
  <c r="D138"/>
  <c r="F138" s="1"/>
  <c r="D130"/>
  <c r="G40" i="3"/>
  <c r="G4"/>
  <c r="G5"/>
  <c r="G6"/>
  <c r="G8"/>
  <c r="G10"/>
  <c r="G11"/>
  <c r="G12"/>
  <c r="G13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7"/>
  <c r="F38"/>
  <c r="F39"/>
  <c r="F40"/>
  <c r="F3"/>
  <c r="F6" i="4"/>
  <c r="E8"/>
  <c r="D8"/>
  <c r="G7"/>
  <c r="G6"/>
  <c r="G5"/>
  <c r="F5"/>
  <c r="G114" i="2"/>
  <c r="G115"/>
  <c r="G116"/>
  <c r="G117"/>
  <c r="G118"/>
  <c r="G119"/>
  <c r="G121"/>
  <c r="G122"/>
  <c r="G123"/>
  <c r="G124"/>
  <c r="G126"/>
  <c r="G129"/>
  <c r="G130"/>
  <c r="G131"/>
  <c r="G132"/>
  <c r="G133"/>
  <c r="G134"/>
  <c r="G137"/>
  <c r="G138"/>
  <c r="G139"/>
  <c r="G141"/>
  <c r="G142"/>
  <c r="G144"/>
  <c r="G145"/>
  <c r="G146"/>
  <c r="G151"/>
  <c r="G152"/>
  <c r="G153"/>
  <c r="G154"/>
  <c r="G155"/>
  <c r="G156"/>
  <c r="F115"/>
  <c r="F116"/>
  <c r="F117"/>
  <c r="F120"/>
  <c r="F121"/>
  <c r="F122"/>
  <c r="F123"/>
  <c r="F124"/>
  <c r="F125"/>
  <c r="F126"/>
  <c r="F129"/>
  <c r="F132"/>
  <c r="F133"/>
  <c r="F136"/>
  <c r="F137"/>
  <c r="F139"/>
  <c r="F140"/>
  <c r="F141"/>
  <c r="F130" l="1"/>
  <c r="D119"/>
  <c r="D114" s="1"/>
  <c r="D113" s="1"/>
  <c r="G8" i="4"/>
  <c r="F8"/>
  <c r="F119" i="2" l="1"/>
  <c r="F114"/>
  <c r="D157"/>
  <c r="E149" l="1"/>
  <c r="E113" s="1"/>
  <c r="E157" l="1"/>
  <c r="F157" s="1"/>
  <c r="G113"/>
  <c r="F113"/>
  <c r="G157" l="1"/>
</calcChain>
</file>

<file path=xl/sharedStrings.xml><?xml version="1.0" encoding="utf-8"?>
<sst xmlns="http://schemas.openxmlformats.org/spreadsheetml/2006/main" count="411" uniqueCount="402">
  <si>
    <t>Единица измерения: тыс.руб.</t>
  </si>
  <si>
    <t>Код БК (с учетом группировки)</t>
  </si>
  <si>
    <t>Наименование БК (с учетом группировки)</t>
  </si>
  <si>
    <t>План (доходы)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</si>
  <si>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</si>
  <si>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</si>
  <si>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</si>
  <si>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</si>
  <si>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</si>
  <si>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</si>
  <si>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</si>
  <si>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</si>
  <si>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</si>
  <si>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</si>
  <si>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00020215001000000150</t>
  </si>
  <si>
    <t>Дотации на выравнивание бюджетной обеспеченности</t>
  </si>
  <si>
    <t>00020215002000000150</t>
  </si>
  <si>
    <t>Дотации бюджетам на поддержку мер по обеспечению сбалансированности бюджетов</t>
  </si>
  <si>
    <t>00020219999000000150</t>
  </si>
  <si>
    <t>Прочие дотации</t>
  </si>
  <si>
    <t>00020220000000000150</t>
  </si>
  <si>
    <t>Субсидии бюджетам бюджетной системы Российской Федерации (межбюджетные субсидии)</t>
  </si>
  <si>
    <t>00020220077000000150</t>
  </si>
  <si>
    <t>Субсидии бюджетам на софинансирование капитальных вложений в объекты муниципальной собственности</t>
  </si>
  <si>
    <t>00020220299000000150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</si>
  <si>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</si>
  <si>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00020220302000000150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</si>
  <si>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</si>
  <si>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</si>
  <si>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</si>
  <si>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</si>
  <si>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</si>
  <si>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00020225511000000150</t>
  </si>
  <si>
    <t>Субсидии бюджетам на проведение комплексных кадастровых работ</t>
  </si>
  <si>
    <t>00020225519000000150</t>
  </si>
  <si>
    <t>Субсидии бюджетам на поддержку отрасли культуры</t>
  </si>
  <si>
    <t>00020225750000000150</t>
  </si>
  <si>
    <t>Субсидии бюджетам на реализацию мероприятий по модернизации школьных систем образования</t>
  </si>
  <si>
    <t>00020229999000000150</t>
  </si>
  <si>
    <t>Прочие субсидии</t>
  </si>
  <si>
    <t>00020230000000000150</t>
  </si>
  <si>
    <t>Субвенции бюджетам бюджетной системы Российской Федерации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</si>
  <si>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</si>
  <si>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</si>
  <si>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</si>
  <si>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</si>
  <si>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</si>
  <si>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</si>
  <si>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00020239999000000150</t>
  </si>
  <si>
    <t>Прочие субвенции</t>
  </si>
  <si>
    <t>00020240000000000150</t>
  </si>
  <si>
    <t>Иные межбюджетные трансферты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</si>
  <si>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</si>
  <si>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</si>
  <si>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00020245179000000150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</si>
  <si>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</si>
  <si>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</si>
  <si>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</si>
  <si>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00020700000000000000</t>
  </si>
  <si>
    <t>ПРОЧИЕ БЕЗВОЗМЕЗДНЫЕ ПОСТУПЛЕНИЯ</t>
  </si>
  <si>
    <t>00020705000050000150</t>
  </si>
  <si>
    <t>Прочие безвозмездные поступления в бюджеты муниципальных районов</t>
  </si>
  <si>
    <t>00020705010050000150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</si>
  <si>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</si>
  <si>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00020800000000000000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</si>
  <si>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</si>
  <si>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00020805000050000150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</si>
  <si>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</si>
  <si>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</si>
  <si>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</si>
  <si>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</si>
  <si>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</si>
  <si>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</si>
  <si>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</si>
  <si>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</si>
  <si>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</si>
  <si>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</si>
  <si>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</si>
  <si>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</si>
  <si>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</si>
  <si>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Итого: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</si>
  <si>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</si>
  <si>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Межбюджетные трансферты, передаваемые бюджетам на создание модельных муниципальных библиотек</t>
  </si>
  <si>
    <t>% исполнения за 1 квартал 2024 года</t>
  </si>
  <si>
    <t>% роста/снижения доходов в сравнении с аналогичным периодом 2023 года</t>
  </si>
  <si>
    <t>Исполнено за 1 квартал 2023 года</t>
  </si>
  <si>
    <t>Поступило за 1 квартал 2023 года</t>
  </si>
  <si>
    <t>Поступило за 1 квартал 2024 года</t>
  </si>
  <si>
    <t>Код</t>
  </si>
  <si>
    <t>Наименование кода</t>
  </si>
  <si>
    <t>Источники внутреннего финансирования дефицита бюджета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</si>
  <si>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</si>
  <si>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</si>
  <si>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Изменение остатков средств на счетах по учету средств бюджета</t>
  </si>
  <si>
    <t>Иные источники внутреннего финансирования дефицитов бюджетов</t>
  </si>
  <si>
    <t>Итого источников финансирования</t>
  </si>
  <si>
    <t>Исполнено за 1 квартал 2024 года</t>
  </si>
  <si>
    <t>Бюджетные назначения 2024 года</t>
  </si>
  <si>
    <t>Наименование подраздела (с учетом группировки)</t>
  </si>
  <si>
    <t>Код подраздела (с учетом группировки)</t>
  </si>
  <si>
    <t>Бюджетная роспись (расходы)</t>
  </si>
  <si>
    <t>ОБЩЕГОСУДАРСТВЕННЫЕ ВОПРОСЫ</t>
  </si>
  <si>
    <t>0100</t>
  </si>
  <si>
    <t>Другие общегосударственные вопросы</t>
  </si>
  <si>
    <t>0113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</si>
  <si>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</si>
  <si>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</si>
  <si>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</si>
  <si>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</si>
  <si>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Судебная система</t>
  </si>
  <si>
    <t>0105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</si>
  <si>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</si>
  <si>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</si>
  <si>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</si>
  <si>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</si>
  <si>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</si>
  <si>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</si>
  <si>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</si>
  <si>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</si>
  <si>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</si>
  <si>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</si>
  <si>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</si>
  <si>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</si>
  <si>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</si>
  <si>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</si>
  <si>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</si>
  <si>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</si>
  <si>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Транспорт</t>
  </si>
  <si>
    <t>0408</t>
  </si>
  <si>
    <t>ЖИЛИЩНО-КОММУНАЛЬНОЕ ХОЗЯЙСТВО</t>
  </si>
  <si>
    <t>0500</t>
  </si>
  <si>
    <t>Благоустройство</t>
  </si>
  <si>
    <t>0503</t>
  </si>
  <si>
    <t>Жилищное хозяйство</t>
  </si>
  <si>
    <t>0501</t>
  </si>
  <si>
    <t>Коммунальное хозяйство</t>
  </si>
  <si>
    <t>0502</t>
  </si>
  <si>
    <t>ОБРАЗОВАНИЕ</t>
  </si>
  <si>
    <t>0700</t>
  </si>
  <si>
    <t>Дополнительное образование детей</t>
  </si>
  <si>
    <t>0703</t>
  </si>
  <si>
    <t>Дошкольное образование</t>
  </si>
  <si>
    <t>0701</t>
  </si>
  <si>
    <t>Другие вопросы в области образования</t>
  </si>
  <si>
    <t>0709</t>
  </si>
  <si>
    <t>Молодежная политика</t>
  </si>
  <si>
    <t>0707</t>
  </si>
  <si>
    <t>Общее образование</t>
  </si>
  <si>
    <t>0702</t>
  </si>
  <si>
    <t>КУЛЬТУРА, КИНЕМАТОГРАФИЯ</t>
  </si>
  <si>
    <t>0800</t>
  </si>
  <si>
    <t>Другие вопросы в области культуры, кинематографии</t>
  </si>
  <si>
    <t>0804</t>
  </si>
  <si>
    <t>Культура</t>
  </si>
  <si>
    <t>0801</t>
  </si>
  <si>
    <t>СОЦИАЛЬНАЯ ПОЛИТИКА</t>
  </si>
  <si>
    <t>1000</t>
  </si>
  <si>
    <t>Охрана семьи и детства</t>
  </si>
  <si>
    <t>1004</t>
  </si>
  <si>
    <t>Пенсионное обеспечение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</si>
  <si>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</si>
  <si>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</si>
  <si>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</si>
  <si>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</si>
  <si>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</si>
  <si>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Спорт высших достижений</t>
  </si>
  <si>
    <t>1103</t>
  </si>
  <si>
    <t>Физическая культура</t>
  </si>
  <si>
    <t>1101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</si>
  <si>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</si>
  <si>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</si>
  <si>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</si>
  <si>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</si>
  <si>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00020235082050000150</t>
  </si>
  <si>
    <t>00020245454000000150</t>
  </si>
  <si>
    <t>п.9.5</t>
  </si>
  <si>
    <t>Субсидии бюджетам на реализацию программ формирования современной городской среды</t>
  </si>
  <si>
    <t>Субсидии бюджетам на обеспечение комплексного развития сельских территорий</t>
  </si>
  <si>
    <t>00020225555000000150</t>
  </si>
  <si>
    <t>00020225576000000150</t>
  </si>
  <si>
    <t>00020235118000000150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</si>
  <si>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</si>
  <si>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00020249999000000150</t>
  </si>
  <si>
    <t>Прочие межбюджетные трансферты, передаваемые бюджетам</t>
  </si>
  <si>
    <t>00020705020100000150</t>
  </si>
  <si>
    <t>00020705030100000150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</si>
  <si>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</si>
  <si>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безвозмездные поступления в бюджеты сельских поселений</t>
  </si>
  <si>
    <t>1102</t>
  </si>
  <si>
    <t>Массовый спорт</t>
  </si>
  <si>
    <t>Сведения об исполнении консолидированного бюджета муниципального района "Сыктывдинский" Республики Коми за 1 квартал 2024 года расходной части бюджета по разделам, подразделам  в сравнении с аналогичным периодом 2023 года</t>
  </si>
  <si>
    <t xml:space="preserve">Сведения об исполнении консолидированного бюджета муниципального района "Сыктывдинский" Республики Коми за 1 квартал 2024 года в разрезе видов доходов в сравнении с аналогичным периодом 2023 года                   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</si>
  <si>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</si>
  <si>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</si>
  <si>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</si>
  <si>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</si>
  <si>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</si>
  <si>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</si>
  <si>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</si>
  <si>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</si>
  <si>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</si>
  <si>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</si>
  <si>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</si>
  <si>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</si>
  <si>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</si>
  <si>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</si>
  <si>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</si>
  <si>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</si>
  <si>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</si>
  <si>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</si>
  <si>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</si>
  <si>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</si>
  <si>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</si>
  <si>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</si>
  <si>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</si>
  <si>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</si>
  <si>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</si>
  <si>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</si>
  <si>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</si>
  <si>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</si>
  <si>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</si>
  <si>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</si>
  <si>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</si>
  <si>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</si>
  <si>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00010501011010000110</t>
  </si>
  <si>
    <t>Налог, взимаемый с налогоплательщиков, выбравших в качестве объекта налогообложения доходы</t>
  </si>
  <si>
    <t>00010501021010000110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</si>
  <si>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</si>
  <si>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00010502000020000110</t>
  </si>
  <si>
    <t>Единый налог на вмененный доход для отдельных видов деятельности</t>
  </si>
  <si>
    <t>00010502010020000110</t>
  </si>
  <si>
    <t>00010503000010000110</t>
  </si>
  <si>
    <t>Единый сельскохозяйственный налог</t>
  </si>
  <si>
    <t>00010503010010000110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</si>
  <si>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</si>
  <si>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</si>
  <si>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</si>
  <si>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</si>
  <si>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00010600000000000000</t>
  </si>
  <si>
    <t>НАЛОГИ НА ИМУЩЕСТВО</t>
  </si>
  <si>
    <t>00010601000000000110</t>
  </si>
  <si>
    <t>Налог на имущество физических лиц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</si>
  <si>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</si>
  <si>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</si>
  <si>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00010606000000000110</t>
  </si>
  <si>
    <t>Земельный налог</t>
  </si>
  <si>
    <t>00010606033100000110</t>
  </si>
  <si>
    <t>Земельный налог с организаций,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</si>
  <si>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</si>
  <si>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сельских поселений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</si>
  <si>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</si>
  <si>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</si>
  <si>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</si>
  <si>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</si>
  <si>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</si>
  <si>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</si>
  <si>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</si>
  <si>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</si>
  <si>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</si>
  <si>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</si>
  <si>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</si>
  <si>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</si>
  <si>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</si>
  <si>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</si>
  <si>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</si>
  <si>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</si>
  <si>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</si>
  <si>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</si>
  <si>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00011105025100000120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</si>
  <si>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</si>
  <si>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00011105035050000120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</si>
  <si>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</si>
  <si>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</si>
  <si>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</si>
  <si>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</si>
  <si>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</si>
  <si>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00011105075100000120</t>
  </si>
  <si>
    <t>Доходы от сдачи в аренду имущества, составляющего казну сельских поселений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</si>
  <si>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</si>
  <si>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</si>
  <si>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</si>
  <si>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</si>
  <si>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</si>
  <si>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</si>
  <si>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</si>
  <si>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</si>
  <si>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</si>
  <si>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</si>
  <si>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</si>
  <si>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</si>
  <si>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</si>
  <si>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</si>
  <si>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00011201041010000120</t>
  </si>
  <si>
    <t>Плата за размещение отходов производства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</si>
  <si>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</si>
  <si>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</si>
  <si>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</si>
  <si>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</si>
  <si>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00011302065050000130</t>
  </si>
  <si>
    <t xml:space="preserve">Доходы,поступающие в порядке возмещения расходов,понесенных в связи с эксплуатацией имущества муниципальных районов </t>
  </si>
  <si>
    <t>00011302065100000130</t>
  </si>
  <si>
    <t>Доходы,поступающие в порядке возмещения расходов,понесенных в связи с эксплуатацией имущества сельских поселений</t>
  </si>
  <si>
    <t>00011302995050000130</t>
  </si>
  <si>
    <t>Прочие доходы от компенсации затрат бюджетов муниципальных районов</t>
  </si>
  <si>
    <t>00011302995100000130</t>
  </si>
  <si>
    <t>Прочие доходы от компенсации затрат бюджетов сельских поселений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</si>
  <si>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</si>
  <si>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</si>
  <si>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</si>
  <si>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</si>
  <si>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</si>
  <si>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</si>
  <si>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</si>
  <si>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</si>
  <si>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</si>
  <si>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</si>
  <si>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</si>
  <si>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</si>
  <si>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00011406025050000430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</si>
  <si>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</si>
  <si>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00011406025100000430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</si>
  <si>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</si>
  <si>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</si>
  <si>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</si>
  <si>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</si>
  <si>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</si>
  <si>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00011406325050000430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</si>
  <si>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</si>
  <si>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00011413000000000000</t>
  </si>
  <si>
    <t>Доходы от приватизации имущества, находящегося в государственной и муниципальной собственности</t>
  </si>
  <si>
    <t>00011413050050000410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</si>
  <si>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</si>
  <si>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00011413060100000410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</si>
  <si>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</si>
  <si>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</si>
  <si>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</si>
  <si>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</si>
  <si>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</si>
  <si>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</si>
  <si>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</si>
  <si>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</si>
  <si>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</si>
  <si>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</si>
  <si>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</si>
  <si>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</si>
  <si>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</si>
  <si>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</si>
  <si>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</si>
  <si>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</si>
  <si>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</si>
  <si>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</si>
  <si>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</si>
  <si>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</si>
  <si>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</si>
  <si>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</si>
  <si>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</si>
  <si>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</si>
  <si>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</si>
  <si>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</si>
  <si>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</si>
  <si>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00011601333010000140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</si>
  <si>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</si>
  <si>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</si>
  <si>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</si>
  <si>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00011607010050000140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</si>
  <si>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</si>
  <si>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</si>
  <si>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</si>
  <si>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00011609000000000140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</si>
  <si>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</si>
  <si>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00011609040050000140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</si>
  <si>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</si>
  <si>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00011610000000000140</t>
  </si>
  <si>
    <t>Платежи в целях возмещения причиненного ущерба (убытков)</t>
  </si>
  <si>
    <t>00011610031050000140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</si>
  <si>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</si>
  <si>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00011610032050000140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</si>
  <si>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</si>
  <si>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00011610061050000140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</si>
  <si>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</si>
  <si>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00011610100050000140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</si>
  <si>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</si>
  <si>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</si>
  <si>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</si>
  <si>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</si>
  <si>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</si>
  <si>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00011611000010000140</t>
  </si>
  <si>
    <t>Платежи, уплачиваемые в целях возмещения вреда</t>
  </si>
  <si>
    <t>00011611050010000140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</si>
  <si>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</si>
  <si>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</si>
  <si>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</si>
  <si>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</si>
  <si>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</si>
  <si>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</si>
  <si>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</si>
  <si>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00011701050100000180</t>
  </si>
  <si>
    <t>Невыясненные поступления, зачисляемые в бюджеты сельских поселений</t>
  </si>
  <si>
    <t>00011705000000000180</t>
  </si>
  <si>
    <t>Прочие неналоговые доходы</t>
  </si>
  <si>
    <t>00011705050050000180</t>
  </si>
  <si>
    <t>Прочие неналоговые доходы бюджетов муниципальных районов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</si>
</sst>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\ _₽"/>
    <numFmt numFmtId="166" formatCode="0.0"/>
    <numFmt numFmtId="167" formatCode="_-* #,##0.0_р_._-;\-* #,##0.0_р_._-;_-* &quot;-&quot;?_р_._-;_-@_-"/>
  </numFmts>
  <fonts count="19">
    <font>
      <sz val="1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/>
      <top/>
      <bottom/>
      <diagonal/>
    </border>
  </borders>
  <cellStyleXfs count="54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49" fontId="2" fillId="0" borderId="5">
      <alignment horizontal="center" vertical="center" wrapText="1"/>
    </xf>
    <xf numFmtId="49" fontId="3" fillId="2" borderId="6">
      <alignment horizontal="center" vertical="top" shrinkToFit="1"/>
    </xf>
    <xf numFmtId="0" fontId="3" fillId="2" borderId="7">
      <alignment horizontal="left" vertical="top" wrapText="1"/>
    </xf>
    <xf numFmtId="164" fontId="3" fillId="2" borderId="7">
      <alignment horizontal="right" vertical="top" shrinkToFit="1"/>
    </xf>
    <xf numFmtId="164" fontId="3" fillId="2" borderId="8">
      <alignment horizontal="right" vertical="top" shrinkToFit="1"/>
    </xf>
    <xf numFmtId="49" fontId="2" fillId="3" borderId="9">
      <alignment horizontal="center" vertical="top" shrinkToFit="1"/>
    </xf>
    <xf numFmtId="0" fontId="2" fillId="3" borderId="10">
      <alignment horizontal="left" vertical="top" wrapText="1"/>
    </xf>
    <xf numFmtId="164" fontId="2" fillId="3" borderId="10">
      <alignment horizontal="right" vertical="top" shrinkToFit="1"/>
    </xf>
    <xf numFmtId="164" fontId="2" fillId="3" borderId="11">
      <alignment horizontal="right" vertical="top" shrinkToFit="1"/>
    </xf>
    <xf numFmtId="49" fontId="2" fillId="4" borderId="12">
      <alignment horizontal="center" vertical="top" shrinkToFit="1"/>
    </xf>
    <xf numFmtId="0" fontId="2" fillId="4" borderId="13">
      <alignment horizontal="left" vertical="top" wrapText="1"/>
    </xf>
    <xf numFmtId="164" fontId="2" fillId="4" borderId="13">
      <alignment horizontal="right" vertical="top" shrinkToFit="1"/>
    </xf>
    <xf numFmtId="164" fontId="2" fillId="4" borderId="14">
      <alignment horizontal="right" vertical="top" shrinkToFit="1"/>
    </xf>
    <xf numFmtId="49" fontId="4" fillId="0" borderId="12">
      <alignment horizontal="center" vertical="top" shrinkToFit="1"/>
    </xf>
    <xf numFmtId="0" fontId="1" fillId="0" borderId="13">
      <alignment horizontal="left" vertical="top" wrapText="1"/>
    </xf>
    <xf numFmtId="164" fontId="1" fillId="0" borderId="13">
      <alignment horizontal="right" vertical="top" shrinkToFit="1"/>
    </xf>
    <xf numFmtId="164" fontId="5" fillId="0" borderId="14">
      <alignment horizontal="right" vertical="top" shrinkToFit="1"/>
    </xf>
    <xf numFmtId="0" fontId="3" fillId="5" borderId="15"/>
    <xf numFmtId="0" fontId="3" fillId="5" borderId="16"/>
    <xf numFmtId="164" fontId="3" fillId="5" borderId="16">
      <alignment horizontal="right" shrinkToFit="1"/>
    </xf>
    <xf numFmtId="164" fontId="3" fillId="5" borderId="17">
      <alignment horizontal="right" shrinkToFit="1"/>
    </xf>
    <xf numFmtId="0" fontId="1" fillId="0" borderId="18"/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" fontId="3" fillId="5" borderId="16">
      <alignment horizontal="right" shrinkToFit="1"/>
    </xf>
    <xf numFmtId="4" fontId="3" fillId="5" borderId="17">
      <alignment horizontal="right" shrinkToFit="1"/>
    </xf>
    <xf numFmtId="4" fontId="3" fillId="2" borderId="7">
      <alignment horizontal="right" vertical="top" shrinkToFit="1"/>
    </xf>
    <xf numFmtId="4" fontId="3" fillId="2" borderId="8">
      <alignment horizontal="right" vertical="top" shrinkToFit="1"/>
    </xf>
    <xf numFmtId="4" fontId="2" fillId="3" borderId="10">
      <alignment horizontal="right" vertical="top" shrinkToFit="1"/>
    </xf>
    <xf numFmtId="4" fontId="2" fillId="3" borderId="11">
      <alignment horizontal="right" vertical="top" shrinkToFit="1"/>
    </xf>
    <xf numFmtId="4" fontId="2" fillId="4" borderId="13">
      <alignment horizontal="right" vertical="top" shrinkToFit="1"/>
    </xf>
    <xf numFmtId="4" fontId="2" fillId="4" borderId="14">
      <alignment horizontal="right" vertical="top" shrinkToFit="1"/>
    </xf>
    <xf numFmtId="4" fontId="1" fillId="0" borderId="13">
      <alignment horizontal="right" vertical="top" shrinkToFit="1"/>
    </xf>
    <xf numFmtId="4" fontId="5" fillId="0" borderId="14">
      <alignment horizontal="right" vertical="top" shrinkToFit="1"/>
    </xf>
    <xf numFmtId="49" fontId="4" fillId="0" borderId="12">
      <alignment horizontal="center" vertical="top" shrinkToFit="1"/>
    </xf>
    <xf numFmtId="0" fontId="1" fillId="0" borderId="13">
      <alignment horizontal="left" vertical="top" wrapText="1"/>
    </xf>
    <xf numFmtId="4" fontId="1" fillId="0" borderId="13">
      <alignment horizontal="right" vertical="top" shrinkToFit="1"/>
    </xf>
    <xf numFmtId="4" fontId="5" fillId="0" borderId="14">
      <alignment horizontal="right" vertical="top" shrinkToFit="1"/>
    </xf>
    <xf numFmtId="164" fontId="16" fillId="4" borderId="13">
      <alignment horizontal="right" vertical="top" shrinkToFit="1"/>
    </xf>
    <xf numFmtId="164" fontId="16" fillId="4" borderId="14">
      <alignment horizontal="right" vertical="top" shrinkToFit="1"/>
    </xf>
    <xf numFmtId="164" fontId="17" fillId="0" borderId="13">
      <alignment horizontal="right" vertical="top" shrinkToFit="1"/>
    </xf>
    <xf numFmtId="164" fontId="17" fillId="0" borderId="14">
      <alignment horizontal="right" vertical="top" shrinkToFit="1"/>
    </xf>
    <xf numFmtId="164" fontId="18" fillId="5" borderId="16">
      <alignment horizontal="right" shrinkToFit="1"/>
    </xf>
    <xf numFmtId="164" fontId="18" fillId="5" borderId="17">
      <alignment horizontal="right" shrinkToFit="1"/>
    </xf>
    <xf numFmtId="49" fontId="17" fillId="0" borderId="13">
      <alignment horizontal="center" vertical="top" shrinkToFit="1"/>
    </xf>
    <xf numFmtId="0" fontId="17" fillId="0" borderId="13">
      <alignment horizontal="left" vertical="top" wrapText="1"/>
    </xf>
  </cellStyleXfs>
  <cellXfs count="135">
    <xf numFmtId="0" fontId="0" fillId="0" borderId="0" xfId="0"/>
    <xf numFmtId="0" fontId="0" fillId="0" borderId="0" xfId="0" applyProtection="1">
      <protection locked="0"/>
    </xf>
    <xf numFmtId="165" fontId="7" fillId="6" borderId="19" xfId="8" applyNumberFormat="1" applyFont="1" applyFill="1" applyBorder="1" applyAlignment="1" applyProtection="1">
      <alignment horizontal="center" vertical="center" wrapText="1" shrinkToFit="1"/>
    </xf>
    <xf numFmtId="164" fontId="7" fillId="6" borderId="19" xfId="12" applyNumberFormat="1" applyFont="1" applyFill="1" applyBorder="1" applyAlignment="1" applyProtection="1">
      <alignment horizontal="center" vertical="center" shrinkToFit="1"/>
    </xf>
    <xf numFmtId="164" fontId="7" fillId="6" borderId="19" xfId="17" applyNumberFormat="1" applyFont="1" applyFill="1" applyBorder="1" applyAlignment="1" applyProtection="1">
      <alignment horizontal="center" vertical="center" shrinkToFit="1"/>
    </xf>
    <xf numFmtId="164" fontId="8" fillId="6" borderId="19" xfId="21" applyNumberFormat="1" applyFont="1" applyFill="1" applyBorder="1" applyAlignment="1" applyProtection="1">
      <alignment horizontal="center" vertical="center" shrinkToFit="1"/>
    </xf>
    <xf numFmtId="164" fontId="7" fillId="6" borderId="19" xfId="16" applyNumberFormat="1" applyFont="1" applyFill="1" applyBorder="1" applyAlignment="1" applyProtection="1">
      <alignment horizontal="center" vertical="center" shrinkToFit="1"/>
    </xf>
    <xf numFmtId="49" fontId="9" fillId="6" borderId="19" xfId="0" applyNumberFormat="1" applyFont="1" applyFill="1" applyBorder="1" applyAlignment="1" applyProtection="1">
      <alignment horizontal="center" vertical="center" wrapText="1"/>
    </xf>
    <xf numFmtId="0" fontId="8" fillId="6" borderId="19" xfId="19" applyNumberFormat="1" applyFont="1" applyFill="1" applyBorder="1" applyProtection="1">
      <alignment horizontal="left" vertical="top" wrapText="1"/>
    </xf>
    <xf numFmtId="49" fontId="8" fillId="6" borderId="19" xfId="18" applyNumberFormat="1" applyFont="1" applyFill="1" applyBorder="1" applyProtection="1">
      <alignment horizontal="center" vertical="top" shrinkToFit="1"/>
    </xf>
    <xf numFmtId="164" fontId="7" fillId="6" borderId="19" xfId="13" applyNumberFormat="1" applyFont="1" applyFill="1" applyBorder="1" applyAlignment="1" applyProtection="1">
      <alignment horizontal="center" vertical="center" shrinkToFit="1"/>
    </xf>
    <xf numFmtId="49" fontId="7" fillId="6" borderId="19" xfId="14" applyNumberFormat="1" applyFont="1" applyFill="1" applyBorder="1" applyProtection="1">
      <alignment horizontal="center" vertical="top" shrinkToFit="1"/>
    </xf>
    <xf numFmtId="0" fontId="7" fillId="6" borderId="19" xfId="15" applyNumberFormat="1" applyFont="1" applyFill="1" applyBorder="1" applyProtection="1">
      <alignment horizontal="left" vertical="top" wrapText="1"/>
    </xf>
    <xf numFmtId="49" fontId="7" fillId="6" borderId="19" xfId="10" applyNumberFormat="1" applyFont="1" applyFill="1" applyBorder="1" applyProtection="1">
      <alignment horizontal="center" vertical="top" shrinkToFit="1"/>
    </xf>
    <xf numFmtId="0" fontId="7" fillId="6" borderId="19" xfId="11" applyNumberFormat="1" applyFont="1" applyFill="1" applyBorder="1" applyProtection="1">
      <alignment horizontal="left" vertical="top" wrapText="1"/>
    </xf>
    <xf numFmtId="49" fontId="7" fillId="6" borderId="19" xfId="3" applyNumberFormat="1" applyFont="1" applyFill="1" applyBorder="1" applyProtection="1">
      <alignment horizontal="center" vertical="center" wrapText="1"/>
    </xf>
    <xf numFmtId="49" fontId="7" fillId="6" borderId="19" xfId="6" applyNumberFormat="1" applyFont="1" applyFill="1" applyBorder="1" applyProtection="1">
      <alignment horizontal="center" vertical="top" shrinkToFit="1"/>
    </xf>
    <xf numFmtId="0" fontId="7" fillId="6" borderId="21" xfId="7" applyNumberFormat="1" applyFont="1" applyFill="1" applyBorder="1" applyProtection="1">
      <alignment horizontal="left" vertical="top" wrapText="1"/>
    </xf>
    <xf numFmtId="0" fontId="7" fillId="6" borderId="21" xfId="11" applyNumberFormat="1" applyFont="1" applyFill="1" applyBorder="1" applyProtection="1">
      <alignment horizontal="left" vertical="top" wrapText="1"/>
    </xf>
    <xf numFmtId="0" fontId="7" fillId="6" borderId="21" xfId="15" applyNumberFormat="1" applyFont="1" applyFill="1" applyBorder="1" applyProtection="1">
      <alignment horizontal="left" vertical="top" wrapText="1"/>
    </xf>
    <xf numFmtId="0" fontId="8" fillId="6" borderId="21" xfId="19" applyNumberFormat="1" applyFont="1" applyFill="1" applyBorder="1" applyProtection="1">
      <alignment horizontal="left" vertical="top" wrapText="1"/>
    </xf>
    <xf numFmtId="0" fontId="1" fillId="0" borderId="1" xfId="26" applyNumberFormat="1" applyBorder="1" applyProtection="1"/>
    <xf numFmtId="164" fontId="7" fillId="6" borderId="19" xfId="8" applyNumberFormat="1" applyFont="1" applyFill="1" applyBorder="1" applyAlignment="1" applyProtection="1">
      <alignment horizontal="center" vertical="center" shrinkToFit="1"/>
    </xf>
    <xf numFmtId="164" fontId="7" fillId="6" borderId="19" xfId="9" applyNumberFormat="1" applyFont="1" applyFill="1" applyBorder="1" applyAlignment="1" applyProtection="1">
      <alignment horizontal="center" vertical="center" shrinkToFit="1"/>
    </xf>
    <xf numFmtId="164" fontId="8" fillId="6" borderId="19" xfId="20" applyNumberFormat="1" applyFont="1" applyFill="1" applyBorder="1" applyAlignment="1" applyProtection="1">
      <alignment horizontal="center" vertical="center" shrinkToFit="1"/>
    </xf>
    <xf numFmtId="0" fontId="8" fillId="6" borderId="19" xfId="19" applyNumberFormat="1" applyFont="1" applyFill="1" applyBorder="1" applyAlignment="1" applyProtection="1">
      <alignment horizontal="center" vertical="center" wrapText="1"/>
    </xf>
    <xf numFmtId="0" fontId="7" fillId="6" borderId="19" xfId="11" applyNumberFormat="1" applyFont="1" applyFill="1" applyBorder="1" applyAlignment="1" applyProtection="1">
      <alignment horizontal="center" vertical="center" wrapText="1"/>
    </xf>
    <xf numFmtId="0" fontId="7" fillId="6" borderId="19" xfId="15" applyNumberFormat="1" applyFont="1" applyFill="1" applyBorder="1" applyAlignment="1" applyProtection="1">
      <alignment horizontal="center" vertical="center" wrapText="1"/>
    </xf>
    <xf numFmtId="164" fontId="7" fillId="6" borderId="19" xfId="23" applyNumberFormat="1" applyFont="1" applyFill="1" applyBorder="1" applyAlignment="1" applyProtection="1">
      <alignment horizontal="center" vertical="center"/>
    </xf>
    <xf numFmtId="164" fontId="7" fillId="6" borderId="19" xfId="25" applyNumberFormat="1" applyFont="1" applyFill="1" applyBorder="1" applyAlignment="1" applyProtection="1">
      <alignment horizontal="center" vertical="center" shrinkToFit="1"/>
    </xf>
    <xf numFmtId="0" fontId="7" fillId="6" borderId="19" xfId="22" applyNumberFormat="1" applyFont="1" applyFill="1" applyBorder="1" applyProtection="1"/>
    <xf numFmtId="0" fontId="7" fillId="6" borderId="19" xfId="23" applyNumberFormat="1" applyFont="1" applyFill="1" applyBorder="1" applyProtection="1"/>
    <xf numFmtId="49" fontId="7" fillId="6" borderId="19" xfId="2" applyNumberFormat="1" applyFont="1" applyFill="1" applyBorder="1" applyProtection="1">
      <alignment horizontal="center" vertical="center" wrapText="1"/>
    </xf>
    <xf numFmtId="49" fontId="7" fillId="6" borderId="19" xfId="4" applyNumberFormat="1" applyFont="1" applyFill="1" applyBorder="1" applyProtection="1">
      <alignment horizontal="center" vertical="center" wrapText="1"/>
    </xf>
    <xf numFmtId="0" fontId="0" fillId="0" borderId="1" xfId="0" applyBorder="1" applyProtection="1">
      <protection locked="0"/>
    </xf>
    <xf numFmtId="0" fontId="13" fillId="6" borderId="22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166" fontId="13" fillId="6" borderId="19" xfId="0" applyNumberFormat="1" applyFont="1" applyFill="1" applyBorder="1" applyAlignment="1" applyProtection="1">
      <alignment horizontal="center" vertical="center"/>
      <protection locked="0"/>
    </xf>
    <xf numFmtId="166" fontId="9" fillId="0" borderId="19" xfId="0" applyNumberFormat="1" applyFont="1" applyBorder="1" applyAlignment="1" applyProtection="1">
      <alignment horizontal="center" vertical="center"/>
      <protection locked="0"/>
    </xf>
    <xf numFmtId="166" fontId="9" fillId="6" borderId="19" xfId="0" applyNumberFormat="1" applyFont="1" applyFill="1" applyBorder="1" applyAlignment="1" applyProtection="1">
      <alignment horizontal="center" vertical="center"/>
      <protection locked="0"/>
    </xf>
    <xf numFmtId="166" fontId="13" fillId="0" borderId="19" xfId="0" applyNumberFormat="1" applyFont="1" applyBorder="1" applyAlignment="1" applyProtection="1">
      <alignment horizontal="center" vertical="center"/>
      <protection locked="0"/>
    </xf>
    <xf numFmtId="49" fontId="13" fillId="6" borderId="19" xfId="0" applyNumberFormat="1" applyFont="1" applyFill="1" applyBorder="1" applyAlignment="1" applyProtection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 wrapText="1"/>
    </xf>
    <xf numFmtId="49" fontId="14" fillId="6" borderId="19" xfId="0" applyNumberFormat="1" applyFont="1" applyFill="1" applyBorder="1" applyAlignment="1" applyProtection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3" fillId="0" borderId="19" xfId="0" applyNumberFormat="1" applyFont="1" applyBorder="1" applyAlignment="1">
      <alignment horizontal="center" vertical="center"/>
    </xf>
    <xf numFmtId="0" fontId="9" fillId="0" borderId="19" xfId="0" applyNumberFormat="1" applyFont="1" applyBorder="1" applyAlignment="1">
      <alignment horizontal="left" vertical="center" wrapText="1"/>
    </xf>
    <xf numFmtId="167" fontId="9" fillId="0" borderId="19" xfId="0" applyNumberFormat="1" applyFont="1" applyBorder="1" applyAlignment="1">
      <alignment horizontal="center" vertical="center" wrapText="1"/>
    </xf>
    <xf numFmtId="166" fontId="13" fillId="0" borderId="19" xfId="0" applyNumberFormat="1" applyFont="1" applyBorder="1" applyAlignment="1">
      <alignment horizontal="center" vertical="center"/>
    </xf>
    <xf numFmtId="166" fontId="15" fillId="0" borderId="19" xfId="0" applyNumberFormat="1" applyFont="1" applyBorder="1" applyAlignment="1" applyProtection="1">
      <alignment horizontal="center" vertical="center"/>
    </xf>
    <xf numFmtId="0" fontId="9" fillId="0" borderId="19" xfId="0" applyNumberFormat="1" applyFont="1" applyBorder="1" applyAlignment="1">
      <alignment horizontal="center" vertical="center"/>
    </xf>
    <xf numFmtId="166" fontId="9" fillId="0" borderId="19" xfId="0" applyNumberFormat="1" applyFont="1" applyBorder="1" applyAlignment="1">
      <alignment horizontal="center" vertical="center"/>
    </xf>
    <xf numFmtId="0" fontId="9" fillId="0" borderId="19" xfId="0" applyNumberFormat="1" applyFont="1" applyBorder="1" applyAlignment="1">
      <alignment vertical="center" wrapText="1"/>
    </xf>
    <xf numFmtId="167" fontId="13" fillId="6" borderId="19" xfId="0" applyNumberFormat="1" applyFont="1" applyFill="1" applyBorder="1" applyAlignment="1">
      <alignment horizontal="center" vertical="center"/>
    </xf>
    <xf numFmtId="166" fontId="14" fillId="0" borderId="19" xfId="0" applyNumberFormat="1" applyFont="1" applyBorder="1" applyAlignment="1" applyProtection="1">
      <alignment horizontal="center" vertical="center"/>
    </xf>
    <xf numFmtId="49" fontId="11" fillId="6" borderId="19" xfId="3" applyNumberFormat="1" applyFont="1" applyFill="1" applyBorder="1" applyProtection="1">
      <alignment horizontal="center" vertical="center" wrapText="1"/>
    </xf>
    <xf numFmtId="49" fontId="11" fillId="6" borderId="19" xfId="6" applyNumberFormat="1" applyFont="1" applyFill="1" applyBorder="1" applyProtection="1">
      <alignment horizontal="center" vertical="top" shrinkToFit="1"/>
    </xf>
    <xf numFmtId="0" fontId="11" fillId="6" borderId="19" xfId="7" applyNumberFormat="1" applyFont="1" applyFill="1" applyBorder="1" applyProtection="1">
      <alignment horizontal="left" vertical="top" wrapText="1"/>
    </xf>
    <xf numFmtId="49" fontId="10" fillId="6" borderId="19" xfId="10" applyNumberFormat="1" applyFont="1" applyFill="1" applyBorder="1" applyProtection="1">
      <alignment horizontal="center" vertical="top" shrinkToFit="1"/>
    </xf>
    <xf numFmtId="0" fontId="10" fillId="6" borderId="19" xfId="11" applyNumberFormat="1" applyFont="1" applyFill="1" applyBorder="1" applyProtection="1">
      <alignment horizontal="left" vertical="top" wrapText="1"/>
    </xf>
    <xf numFmtId="0" fontId="11" fillId="6" borderId="19" xfId="22" applyNumberFormat="1" applyFont="1" applyFill="1" applyBorder="1" applyProtection="1"/>
    <xf numFmtId="0" fontId="11" fillId="6" borderId="19" xfId="23" applyNumberFormat="1" applyFont="1" applyFill="1" applyBorder="1" applyProtection="1"/>
    <xf numFmtId="49" fontId="11" fillId="6" borderId="19" xfId="2" applyNumberFormat="1" applyFont="1" applyFill="1" applyBorder="1" applyProtection="1">
      <alignment horizontal="center" vertical="center" wrapText="1"/>
    </xf>
    <xf numFmtId="166" fontId="13" fillId="6" borderId="19" xfId="0" applyNumberFormat="1" applyFont="1" applyFill="1" applyBorder="1" applyAlignment="1">
      <alignment horizontal="center" vertical="center"/>
    </xf>
    <xf numFmtId="164" fontId="7" fillId="6" borderId="19" xfId="47" applyNumberFormat="1" applyFont="1" applyFill="1" applyBorder="1" applyAlignment="1" applyProtection="1">
      <alignment horizontal="center" vertical="center" shrinkToFit="1"/>
    </xf>
    <xf numFmtId="164" fontId="8" fillId="6" borderId="19" xfId="49" applyNumberFormat="1" applyFont="1" applyFill="1" applyBorder="1" applyAlignment="1" applyProtection="1">
      <alignment horizontal="center" vertical="center" shrinkToFit="1"/>
    </xf>
    <xf numFmtId="164" fontId="7" fillId="6" borderId="19" xfId="51" applyNumberFormat="1" applyFont="1" applyFill="1" applyBorder="1" applyAlignment="1" applyProtection="1">
      <alignment horizontal="center" vertical="center" shrinkToFit="1"/>
    </xf>
    <xf numFmtId="164" fontId="11" fillId="6" borderId="19" xfId="46" applyNumberFormat="1" applyFont="1" applyFill="1" applyBorder="1" applyAlignment="1" applyProtection="1">
      <alignment horizontal="center" vertical="center" shrinkToFit="1"/>
    </xf>
    <xf numFmtId="164" fontId="11" fillId="6" borderId="19" xfId="47" applyNumberFormat="1" applyFont="1" applyFill="1" applyBorder="1" applyAlignment="1" applyProtection="1">
      <alignment horizontal="center" vertical="center" shrinkToFit="1"/>
    </xf>
    <xf numFmtId="166" fontId="15" fillId="0" borderId="19" xfId="0" applyNumberFormat="1" applyFont="1" applyBorder="1" applyAlignment="1">
      <alignment horizontal="center" vertical="center"/>
    </xf>
    <xf numFmtId="164" fontId="10" fillId="6" borderId="19" xfId="48" applyNumberFormat="1" applyFont="1" applyFill="1" applyBorder="1" applyAlignment="1" applyProtection="1">
      <alignment horizontal="center" vertical="center" shrinkToFit="1"/>
    </xf>
    <xf numFmtId="164" fontId="10" fillId="6" borderId="19" xfId="49" applyNumberFormat="1" applyFont="1" applyFill="1" applyBorder="1" applyAlignment="1" applyProtection="1">
      <alignment horizontal="center" vertical="center" shrinkToFit="1"/>
    </xf>
    <xf numFmtId="164" fontId="11" fillId="6" borderId="19" xfId="50" applyNumberFormat="1" applyFont="1" applyFill="1" applyBorder="1" applyAlignment="1" applyProtection="1">
      <alignment horizontal="center" vertical="center" shrinkToFit="1"/>
    </xf>
    <xf numFmtId="166" fontId="9" fillId="6" borderId="19" xfId="0" applyNumberFormat="1" applyFont="1" applyFill="1" applyBorder="1" applyAlignment="1">
      <alignment horizontal="center" vertical="center"/>
    </xf>
    <xf numFmtId="166" fontId="14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7" fillId="6" borderId="19" xfId="46" applyNumberFormat="1" applyFont="1" applyFill="1" applyBorder="1" applyAlignment="1" applyProtection="1">
      <alignment horizontal="center" vertical="center" shrinkToFit="1"/>
    </xf>
    <xf numFmtId="0" fontId="8" fillId="6" borderId="20" xfId="1" applyNumberFormat="1" applyFont="1" applyFill="1" applyBorder="1" applyProtection="1">
      <alignment horizontal="right" vertical="top" wrapText="1"/>
    </xf>
    <xf numFmtId="0" fontId="8" fillId="6" borderId="20" xfId="1" applyFont="1" applyFill="1" applyBorder="1">
      <alignment horizontal="right" vertical="top" wrapText="1"/>
    </xf>
    <xf numFmtId="49" fontId="12" fillId="0" borderId="1" xfId="0" applyNumberFormat="1" applyFont="1" applyBorder="1" applyAlignment="1" applyProtection="1">
      <alignment horizontal="center" wrapText="1"/>
    </xf>
    <xf numFmtId="49" fontId="14" fillId="0" borderId="1" xfId="0" applyNumberFormat="1" applyFont="1" applyBorder="1" applyAlignment="1" applyProtection="1">
      <alignment horizontal="center" wrapText="1"/>
    </xf>
    <xf numFmtId="0" fontId="14" fillId="0" borderId="21" xfId="0" applyNumberFormat="1" applyFont="1" applyBorder="1" applyAlignment="1">
      <alignment horizontal="center"/>
    </xf>
    <xf numFmtId="0" fontId="14" fillId="0" borderId="24" xfId="0" applyNumberFormat="1" applyFont="1" applyBorder="1" applyAlignment="1">
      <alignment horizontal="center"/>
    </xf>
    <xf numFmtId="0" fontId="14" fillId="0" borderId="22" xfId="0" applyNumberFormat="1" applyFont="1" applyBorder="1" applyAlignment="1">
      <alignment horizontal="center"/>
    </xf>
    <xf numFmtId="0" fontId="13" fillId="0" borderId="19" xfId="0" applyNumberFormat="1" applyFont="1" applyBorder="1" applyAlignment="1">
      <alignment horizontal="center"/>
    </xf>
    <xf numFmtId="0" fontId="7" fillId="6" borderId="19" xfId="7" quotePrefix="1" applyNumberFormat="1" applyFont="1" applyFill="1" applyBorder="1" applyProtection="1">
      <alignment horizontal="left" vertical="top" wrapText="1"/>
    </xf>
    <xf numFmtId="166" fontId="13" fillId="6" borderId="19" xfId="0" applyNumberFormat="1" applyFont="1" applyFill="1" applyBorder="1" applyAlignment="1">
      <alignment horizontal="center" vertical="center" wrapText="1"/>
    </xf>
    <xf numFmtId="0" fontId="7" fillId="6" borderId="19" xfId="11" quotePrefix="1" applyNumberFormat="1" applyFont="1" applyFill="1" applyBorder="1" applyProtection="1">
      <alignment horizontal="left" vertical="top" wrapText="1"/>
    </xf>
    <xf numFmtId="0" fontId="7" fillId="6" borderId="19" xfId="15" quotePrefix="1" applyNumberFormat="1" applyFont="1" applyFill="1" applyBorder="1" applyProtection="1">
      <alignment horizontal="left" vertical="top" wrapText="1"/>
    </xf>
    <xf numFmtId="0" fontId="8" fillId="6" borderId="19" xfId="19" quotePrefix="1" applyNumberFormat="1" applyFont="1" applyFill="1" applyBorder="1" applyProtection="1">
      <alignment horizontal="left" vertical="top" wrapText="1"/>
    </xf>
    <xf numFmtId="166" fontId="9" fillId="6" borderId="19" xfId="0" applyNumberFormat="1" applyFont="1" applyFill="1" applyBorder="1" applyAlignment="1">
      <alignment horizontal="center" vertical="center" wrapText="1"/>
    </xf>
    <xf numFmtId="49" fontId="8" fillId="6" borderId="23" xfId="18" applyNumberFormat="1" applyFont="1" applyFill="1" applyBorder="1" applyProtection="1">
      <alignment horizontal="center" vertical="top" shrinkToFit="1"/>
    </xf>
    <xf numFmtId="0" fontId="9" fillId="6" borderId="25" xfId="43" applyFont="1" applyFill="1" applyBorder="1">
      <alignment horizontal="left" vertical="top" wrapText="1"/>
    </xf>
    <xf numFmtId="49" fontId="8" fillId="0" borderId="19" xfId="18" applyNumberFormat="1" applyFont="1" applyFill="1" applyBorder="1" applyProtection="1">
      <alignment horizontal="center" vertical="top" shrinkToFit="1"/>
    </xf>
    <xf numFmtId="0" fontId="8" fillId="6" borderId="19" xfId="43" applyFont="1" applyFill="1" applyBorder="1">
      <alignment horizontal="left" vertical="top" wrapText="1"/>
    </xf>
    <xf numFmtId="164" fontId="7" fillId="0" borderId="19" xfId="12" applyNumberFormat="1" applyFont="1" applyFill="1" applyBorder="1" applyAlignment="1" applyProtection="1">
      <alignment horizontal="center" vertical="center" shrinkToFit="1"/>
    </xf>
    <xf numFmtId="49" fontId="8" fillId="6" borderId="19" xfId="18" applyFont="1" applyFill="1" applyBorder="1">
      <alignment horizontal="center" vertical="top" shrinkToFit="1"/>
    </xf>
    <xf numFmtId="0" fontId="8" fillId="6" borderId="19" xfId="19" quotePrefix="1" applyFont="1" applyFill="1" applyBorder="1">
      <alignment horizontal="left" vertical="top" wrapText="1"/>
    </xf>
    <xf numFmtId="164" fontId="8" fillId="0" borderId="19" xfId="20" applyNumberFormat="1" applyFont="1" applyFill="1" applyBorder="1" applyAlignment="1" applyProtection="1">
      <alignment horizontal="center" vertical="center" shrinkToFit="1"/>
    </xf>
    <xf numFmtId="164" fontId="8" fillId="0" borderId="19" xfId="21" applyNumberFormat="1" applyFont="1" applyFill="1" applyBorder="1" applyAlignment="1" applyProtection="1">
      <alignment horizontal="center" vertical="center" shrinkToFit="1"/>
    </xf>
    <xf numFmtId="164" fontId="7" fillId="0" borderId="19" xfId="16" applyNumberFormat="1" applyFont="1" applyFill="1" applyBorder="1" applyAlignment="1" applyProtection="1">
      <alignment horizontal="center" vertical="center" shrinkToFit="1"/>
    </xf>
    <xf numFmtId="49" fontId="9" fillId="6" borderId="19" xfId="0" applyNumberFormat="1" applyFont="1" applyFill="1" applyBorder="1" applyAlignment="1">
      <alignment horizontal="center" vertical="center" wrapText="1"/>
    </xf>
    <xf numFmtId="49" fontId="9" fillId="6" borderId="19" xfId="0" applyNumberFormat="1" applyFont="1" applyFill="1" applyBorder="1" applyAlignment="1">
      <alignment horizontal="left" vertical="center" wrapText="1"/>
    </xf>
    <xf numFmtId="164" fontId="7" fillId="0" borderId="19" xfId="17" applyNumberFormat="1" applyFont="1" applyFill="1" applyBorder="1" applyAlignment="1" applyProtection="1">
      <alignment horizontal="center" vertical="center" shrinkToFit="1"/>
    </xf>
    <xf numFmtId="49" fontId="8" fillId="6" borderId="19" xfId="52" applyFont="1" applyFill="1" applyBorder="1">
      <alignment horizontal="center" vertical="top" shrinkToFit="1"/>
    </xf>
    <xf numFmtId="0" fontId="8" fillId="6" borderId="19" xfId="53" quotePrefix="1" applyFont="1" applyFill="1" applyBorder="1">
      <alignment horizontal="left" vertical="top" wrapText="1"/>
    </xf>
    <xf numFmtId="164" fontId="8" fillId="6" borderId="19" xfId="39" applyNumberFormat="1" applyFont="1" applyFill="1" applyBorder="1" applyAlignment="1">
      <alignment horizontal="center" vertical="center" shrinkToFit="1"/>
    </xf>
    <xf numFmtId="164" fontId="8" fillId="0" borderId="19" xfId="39" applyNumberFormat="1" applyFont="1" applyFill="1" applyBorder="1" applyAlignment="1">
      <alignment horizontal="center" vertical="center" shrinkToFit="1"/>
    </xf>
    <xf numFmtId="164" fontId="7" fillId="0" borderId="19" xfId="13" applyNumberFormat="1" applyFont="1" applyFill="1" applyBorder="1" applyAlignment="1" applyProtection="1">
      <alignment horizontal="center" vertical="center" shrinkToFit="1"/>
    </xf>
    <xf numFmtId="164" fontId="13" fillId="6" borderId="19" xfId="12" applyNumberFormat="1" applyFont="1" applyFill="1" applyBorder="1" applyAlignment="1" applyProtection="1">
      <alignment horizontal="center" vertical="center" shrinkToFit="1"/>
    </xf>
    <xf numFmtId="164" fontId="13" fillId="0" borderId="19" xfId="12" applyNumberFormat="1" applyFont="1" applyFill="1" applyBorder="1" applyAlignment="1" applyProtection="1">
      <alignment horizontal="center" vertical="center" shrinkToFit="1"/>
    </xf>
    <xf numFmtId="49" fontId="8" fillId="6" borderId="26" xfId="52" applyFont="1" applyFill="1" applyBorder="1">
      <alignment horizontal="center" vertical="top" shrinkToFit="1"/>
    </xf>
    <xf numFmtId="164" fontId="8" fillId="6" borderId="23" xfId="21" applyNumberFormat="1" applyFont="1" applyFill="1" applyBorder="1" applyAlignment="1" applyProtection="1">
      <alignment horizontal="center" vertical="center" shrinkToFit="1"/>
    </xf>
    <xf numFmtId="164" fontId="8" fillId="0" borderId="23" xfId="20" applyNumberFormat="1" applyFont="1" applyFill="1" applyBorder="1" applyAlignment="1" applyProtection="1">
      <alignment horizontal="center" vertical="center" shrinkToFit="1"/>
    </xf>
    <xf numFmtId="164" fontId="8" fillId="0" borderId="23" xfId="21" applyNumberFormat="1" applyFont="1" applyFill="1" applyBorder="1" applyAlignment="1" applyProtection="1">
      <alignment horizontal="center" vertical="center" shrinkToFit="1"/>
    </xf>
    <xf numFmtId="166" fontId="9" fillId="6" borderId="23" xfId="0" applyNumberFormat="1" applyFont="1" applyFill="1" applyBorder="1" applyAlignment="1" applyProtection="1">
      <alignment horizontal="center" vertical="center"/>
      <protection locked="0"/>
    </xf>
    <xf numFmtId="166" fontId="9" fillId="6" borderId="23" xfId="0" applyNumberFormat="1" applyFont="1" applyFill="1" applyBorder="1" applyAlignment="1">
      <alignment horizontal="center" vertical="center" wrapText="1"/>
    </xf>
    <xf numFmtId="0" fontId="8" fillId="0" borderId="19" xfId="43" applyFont="1" applyBorder="1">
      <alignment horizontal="left" vertical="top" wrapText="1"/>
    </xf>
    <xf numFmtId="164" fontId="7" fillId="6" borderId="19" xfId="21" applyNumberFormat="1" applyFont="1" applyFill="1" applyBorder="1" applyAlignment="1" applyProtection="1">
      <alignment horizontal="center" vertical="center" shrinkToFit="1"/>
    </xf>
    <xf numFmtId="164" fontId="7" fillId="0" borderId="19" xfId="21" applyNumberFormat="1" applyFont="1" applyFill="1" applyBorder="1" applyAlignment="1" applyProtection="1">
      <alignment horizontal="center" vertical="center" shrinkToFit="1"/>
    </xf>
    <xf numFmtId="166" fontId="13" fillId="6" borderId="23" xfId="0" applyNumberFormat="1" applyFont="1" applyFill="1" applyBorder="1" applyAlignment="1">
      <alignment horizontal="center" vertical="center" wrapText="1"/>
    </xf>
    <xf numFmtId="49" fontId="8" fillId="6" borderId="21" xfId="52" applyFont="1" applyFill="1" applyBorder="1">
      <alignment horizontal="center" vertical="top" shrinkToFit="1"/>
    </xf>
    <xf numFmtId="0" fontId="8" fillId="0" borderId="19" xfId="53" applyFont="1" applyBorder="1">
      <alignment horizontal="left" vertical="top" wrapText="1"/>
    </xf>
    <xf numFmtId="0" fontId="8" fillId="0" borderId="19" xfId="53" quotePrefix="1" applyFont="1" applyFill="1" applyBorder="1">
      <alignment horizontal="left" vertical="top" wrapText="1"/>
    </xf>
    <xf numFmtId="164" fontId="7" fillId="0" borderId="19" xfId="20" applyNumberFormat="1" applyFont="1" applyFill="1" applyBorder="1" applyAlignment="1" applyProtection="1">
      <alignment horizontal="center" vertical="center" shrinkToFit="1"/>
    </xf>
    <xf numFmtId="164" fontId="13" fillId="6" borderId="19" xfId="13" applyNumberFormat="1" applyFont="1" applyFill="1" applyBorder="1" applyAlignment="1" applyProtection="1">
      <alignment horizontal="center" vertical="center" shrinkToFit="1"/>
    </xf>
    <xf numFmtId="164" fontId="13" fillId="0" borderId="19" xfId="13" applyNumberFormat="1" applyFont="1" applyFill="1" applyBorder="1" applyAlignment="1" applyProtection="1">
      <alignment horizontal="center" vertical="center" shrinkToFit="1"/>
    </xf>
    <xf numFmtId="0" fontId="8" fillId="0" borderId="19" xfId="19" quotePrefix="1" applyFont="1" applyFill="1" applyBorder="1">
      <alignment horizontal="left" vertical="top" wrapText="1"/>
    </xf>
    <xf numFmtId="0" fontId="8" fillId="0" borderId="13" xfId="19" applyFont="1">
      <alignment horizontal="left" vertical="top" wrapText="1"/>
    </xf>
    <xf numFmtId="0" fontId="7" fillId="0" borderId="19" xfId="18" applyNumberFormat="1" applyFont="1" applyBorder="1" applyAlignment="1">
      <alignment horizontal="left" vertical="top" wrapText="1"/>
    </xf>
    <xf numFmtId="0" fontId="8" fillId="0" borderId="13" xfId="43" applyFont="1">
      <alignment horizontal="left" vertical="top" wrapText="1"/>
    </xf>
    <xf numFmtId="0" fontId="8" fillId="0" borderId="13" xfId="53" applyFont="1">
      <alignment horizontal="left" vertical="top" wrapText="1"/>
    </xf>
    <xf numFmtId="164" fontId="8" fillId="6" borderId="19" xfId="17" applyNumberFormat="1" applyFont="1" applyFill="1" applyBorder="1" applyAlignment="1" applyProtection="1">
      <alignment horizontal="center" vertical="center" shrinkToFit="1"/>
    </xf>
    <xf numFmtId="164" fontId="8" fillId="0" borderId="19" xfId="17" applyNumberFormat="1" applyFont="1" applyFill="1" applyBorder="1" applyAlignment="1" applyProtection="1">
      <alignment horizontal="center" vertical="center" shrinkToFit="1"/>
    </xf>
  </cellXfs>
  <cellStyles count="54">
    <cellStyle name="br" xfId="29"/>
    <cellStyle name="col" xfId="28"/>
    <cellStyle name="ex58" xfId="32"/>
    <cellStyle name="ex59" xfId="33"/>
    <cellStyle name="ex60" xfId="6"/>
    <cellStyle name="ex61" xfId="7"/>
    <cellStyle name="ex62" xfId="34"/>
    <cellStyle name="ex63" xfId="35"/>
    <cellStyle name="ex64" xfId="10"/>
    <cellStyle name="ex65" xfId="11"/>
    <cellStyle name="ex66" xfId="36"/>
    <cellStyle name="ex67" xfId="37"/>
    <cellStyle name="ex68" xfId="14"/>
    <cellStyle name="ex69" xfId="15"/>
    <cellStyle name="ex70" xfId="38"/>
    <cellStyle name="ex71" xfId="39"/>
    <cellStyle name="ex72" xfId="18"/>
    <cellStyle name="ex73" xfId="19"/>
    <cellStyle name="ex74" xfId="40"/>
    <cellStyle name="ex75" xfId="41"/>
    <cellStyle name="ex76" xfId="42"/>
    <cellStyle name="ex77" xfId="43"/>
    <cellStyle name="ex78" xfId="44"/>
    <cellStyle name="ex79" xfId="45"/>
    <cellStyle name="ex81" xfId="52"/>
    <cellStyle name="ex82" xfId="53"/>
    <cellStyle name="st57" xfId="1"/>
    <cellStyle name="st68" xfId="50"/>
    <cellStyle name="st69" xfId="51"/>
    <cellStyle name="st70" xfId="46"/>
    <cellStyle name="st71" xfId="47"/>
    <cellStyle name="st72" xfId="48"/>
    <cellStyle name="st73" xfId="49"/>
    <cellStyle name="st80" xfId="24"/>
    <cellStyle name="st81" xfId="25"/>
    <cellStyle name="st82" xfId="8"/>
    <cellStyle name="st83" xfId="9"/>
    <cellStyle name="st84" xfId="12"/>
    <cellStyle name="st85" xfId="13"/>
    <cellStyle name="st86" xfId="16"/>
    <cellStyle name="st87" xfId="17"/>
    <cellStyle name="st88" xfId="20"/>
    <cellStyle name="st89" xfId="21"/>
    <cellStyle name="style0" xfId="30"/>
    <cellStyle name="td" xfId="31"/>
    <cellStyle name="tr" xfId="27"/>
    <cellStyle name="xl_bot_header" xfId="5"/>
    <cellStyle name="xl_top_header" xfId="3"/>
    <cellStyle name="xl_top_left_header" xfId="2"/>
    <cellStyle name="xl_top_right_header" xfId="4"/>
    <cellStyle name="xl_total_bot" xfId="26"/>
    <cellStyle name="xl_total_center" xfId="23"/>
    <cellStyle name="xl_total_left" xfId="22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8"/>
  <sheetViews>
    <sheetView showGridLines="0" workbookViewId="0">
      <pane ySplit="4" topLeftCell="A122" activePane="bottomLeft" state="frozen"/>
      <selection pane="bottomLeft" activeCell="E154" sqref="E154"/>
    </sheetView>
  </sheetViews>
  <sheetFormatPr defaultRowHeight="15"/>
  <cols>
    <col min="1" max="1" width="19.28515625" style="1" customWidth="1"/>
    <col min="2" max="2" width="40.7109375" style="1" customWidth="1"/>
    <col min="3" max="4" width="10.42578125" style="1" customWidth="1"/>
    <col min="5" max="5" width="10.85546875" style="1" customWidth="1"/>
    <col min="6" max="6" width="10.42578125" style="1" customWidth="1"/>
    <col min="7" max="7" width="11.5703125" style="1" customWidth="1"/>
    <col min="8" max="16384" width="9.140625" style="1"/>
  </cols>
  <sheetData>
    <row r="1" spans="1:7" ht="15.95" customHeight="1">
      <c r="A1" s="34"/>
      <c r="B1" s="34"/>
      <c r="C1" s="34"/>
      <c r="D1" s="34"/>
      <c r="E1" s="34"/>
      <c r="F1" s="34"/>
      <c r="G1" s="34" t="s">
        <v>175</v>
      </c>
    </row>
    <row r="2" spans="1:7" ht="42" customHeight="1">
      <c r="A2" s="80" t="s">
        <v>191</v>
      </c>
      <c r="B2" s="80"/>
      <c r="C2" s="80"/>
      <c r="D2" s="80"/>
      <c r="E2" s="80"/>
      <c r="F2" s="80"/>
      <c r="G2" s="80"/>
    </row>
    <row r="3" spans="1:7" ht="15.2" customHeight="1">
      <c r="A3" s="78" t="s">
        <v>0</v>
      </c>
      <c r="B3" s="79"/>
      <c r="C3" s="79"/>
      <c r="D3" s="79"/>
      <c r="E3" s="79"/>
    </row>
    <row r="4" spans="1:7" ht="60.75" customHeight="1">
      <c r="A4" s="32" t="s">
        <v>1</v>
      </c>
      <c r="B4" s="15" t="s">
        <v>2</v>
      </c>
      <c r="C4" s="41" t="s">
        <v>86</v>
      </c>
      <c r="D4" s="15" t="s">
        <v>3</v>
      </c>
      <c r="E4" s="33" t="s">
        <v>87</v>
      </c>
      <c r="F4" s="35" t="s">
        <v>83</v>
      </c>
      <c r="G4" s="36" t="s">
        <v>84</v>
      </c>
    </row>
    <row r="5" spans="1:7">
      <c r="A5" s="16" t="s">
        <v>4</v>
      </c>
      <c r="B5" s="86" t="s">
        <v>5</v>
      </c>
      <c r="C5" s="23">
        <f>C6+C15+C21+C31+C37+C42+C54+C59+C65+C79+C107</f>
        <v>103411.19999999998</v>
      </c>
      <c r="D5" s="23">
        <f>D6+D15+D21+D31+D37+D42+D54+D59+D65+D79+D107</f>
        <v>482505.69999999995</v>
      </c>
      <c r="E5" s="23">
        <f>E6+E15+E21+E31+E37+E42+E54+E59+E65+E79+E107</f>
        <v>114481.39999999998</v>
      </c>
      <c r="F5" s="37">
        <f>E5/D5*100</f>
        <v>23.726434734346142</v>
      </c>
      <c r="G5" s="87">
        <f>E5*100/C5-100</f>
        <v>10.705030016091101</v>
      </c>
    </row>
    <row r="6" spans="1:7">
      <c r="A6" s="13" t="s">
        <v>6</v>
      </c>
      <c r="B6" s="88" t="s">
        <v>7</v>
      </c>
      <c r="C6" s="10">
        <f>C7</f>
        <v>75778.399999999994</v>
      </c>
      <c r="D6" s="3">
        <f>D7</f>
        <v>348537.99999999994</v>
      </c>
      <c r="E6" s="10">
        <f>E7</f>
        <v>73247.499999999985</v>
      </c>
      <c r="F6" s="37">
        <f t="shared" ref="F6:F75" si="0">E6/D6*100</f>
        <v>21.01564248374639</v>
      </c>
      <c r="G6" s="87">
        <f t="shared" ref="G6:G73" si="1">E6*100/C6-100</f>
        <v>-3.3398699365518638</v>
      </c>
    </row>
    <row r="7" spans="1:7">
      <c r="A7" s="11" t="s">
        <v>192</v>
      </c>
      <c r="B7" s="89" t="s">
        <v>193</v>
      </c>
      <c r="C7" s="4">
        <f>C8+C9+C10+C11+C12+C13</f>
        <v>75778.399999999994</v>
      </c>
      <c r="D7" s="4">
        <f>D8+D9+D10+D11+D12+D13+D14</f>
        <v>348537.99999999994</v>
      </c>
      <c r="E7" s="4">
        <f>E8+E9+E10+E11+E12+E13+E14</f>
        <v>73247.499999999985</v>
      </c>
      <c r="F7" s="37">
        <f t="shared" si="0"/>
        <v>21.01564248374639</v>
      </c>
      <c r="G7" s="87">
        <f t="shared" si="1"/>
        <v>-3.3398699365518638</v>
      </c>
    </row>
    <row r="8" spans="1:7" ht="67.5">
      <c r="A8" s="9" t="s">
        <v>194</v>
      </c>
      <c r="B8" s="90" t="s">
        <v>195</v>
      </c>
      <c r="C8" s="5">
        <v>62441.1</v>
      </c>
      <c r="D8" s="24">
        <v>337829.1</v>
      </c>
      <c r="E8" s="5">
        <v>65504.5</v>
      </c>
      <c r="F8" s="39">
        <v>23.9</v>
      </c>
      <c r="G8" s="91">
        <f t="shared" si="1"/>
        <v>4.9060634742181009</v>
      </c>
    </row>
    <row r="9" spans="1:7" ht="90">
      <c r="A9" s="9" t="s">
        <v>196</v>
      </c>
      <c r="B9" s="90" t="s">
        <v>197</v>
      </c>
      <c r="C9" s="5">
        <v>-723.9</v>
      </c>
      <c r="D9" s="24">
        <v>541</v>
      </c>
      <c r="E9" s="5">
        <v>27.4</v>
      </c>
      <c r="F9" s="39">
        <v>10.1</v>
      </c>
      <c r="G9" s="91">
        <f t="shared" si="1"/>
        <v>-103.78505318414146</v>
      </c>
    </row>
    <row r="10" spans="1:7" ht="33.75">
      <c r="A10" s="9" t="s">
        <v>198</v>
      </c>
      <c r="B10" s="90" t="s">
        <v>199</v>
      </c>
      <c r="C10" s="5">
        <v>14057.4</v>
      </c>
      <c r="D10" s="24">
        <v>4592</v>
      </c>
      <c r="E10" s="5">
        <v>218.3</v>
      </c>
      <c r="F10" s="39">
        <v>15</v>
      </c>
      <c r="G10" s="91">
        <f t="shared" si="1"/>
        <v>-98.447081252578712</v>
      </c>
    </row>
    <row r="11" spans="1:7" ht="78.75">
      <c r="A11" s="9" t="s">
        <v>200</v>
      </c>
      <c r="B11" s="90" t="s">
        <v>201</v>
      </c>
      <c r="C11" s="5">
        <v>51.2</v>
      </c>
      <c r="D11" s="24">
        <v>56.3</v>
      </c>
      <c r="E11" s="5">
        <v>1.4</v>
      </c>
      <c r="F11" s="39">
        <f t="shared" si="0"/>
        <v>2.4866785079928952</v>
      </c>
      <c r="G11" s="91">
        <f t="shared" si="1"/>
        <v>-97.265625</v>
      </c>
    </row>
    <row r="12" spans="1:7" ht="78.75">
      <c r="A12" s="9" t="s">
        <v>202</v>
      </c>
      <c r="B12" s="90" t="s">
        <v>203</v>
      </c>
      <c r="C12" s="5">
        <v>-92.2</v>
      </c>
      <c r="D12" s="24">
        <v>4773.6000000000004</v>
      </c>
      <c r="E12" s="5">
        <v>295.8</v>
      </c>
      <c r="F12" s="39">
        <f t="shared" si="0"/>
        <v>6.1965811965811959</v>
      </c>
      <c r="G12" s="91">
        <f t="shared" si="1"/>
        <v>-420.82429501084596</v>
      </c>
    </row>
    <row r="13" spans="1:7" ht="45">
      <c r="A13" s="92" t="s">
        <v>204</v>
      </c>
      <c r="B13" s="93" t="s">
        <v>205</v>
      </c>
      <c r="C13" s="5">
        <v>44.8</v>
      </c>
      <c r="D13" s="24">
        <v>746</v>
      </c>
      <c r="E13" s="5">
        <v>2284.1999999999998</v>
      </c>
      <c r="F13" s="39">
        <f t="shared" si="0"/>
        <v>306.1930294906166</v>
      </c>
      <c r="G13" s="91">
        <f t="shared" si="1"/>
        <v>4998.6607142857138</v>
      </c>
    </row>
    <row r="14" spans="1:7" ht="45">
      <c r="A14" s="94" t="s">
        <v>206</v>
      </c>
      <c r="B14" s="95" t="s">
        <v>207</v>
      </c>
      <c r="C14" s="5"/>
      <c r="D14" s="24"/>
      <c r="E14" s="5">
        <v>4915.8999999999996</v>
      </c>
      <c r="F14" s="39"/>
      <c r="G14" s="91"/>
    </row>
    <row r="15" spans="1:7" ht="31.5">
      <c r="A15" s="13" t="s">
        <v>208</v>
      </c>
      <c r="B15" s="88" t="s">
        <v>209</v>
      </c>
      <c r="C15" s="3">
        <f>C16</f>
        <v>6101.6</v>
      </c>
      <c r="D15" s="96">
        <f>D16</f>
        <v>25739</v>
      </c>
      <c r="E15" s="96">
        <f>E16</f>
        <v>6545.7</v>
      </c>
      <c r="F15" s="37">
        <f t="shared" si="0"/>
        <v>25.431057927658419</v>
      </c>
      <c r="G15" s="87">
        <f t="shared" si="1"/>
        <v>7.2784187754031677</v>
      </c>
    </row>
    <row r="16" spans="1:7" ht="31.5">
      <c r="A16" s="11" t="s">
        <v>210</v>
      </c>
      <c r="B16" s="89" t="s">
        <v>211</v>
      </c>
      <c r="C16" s="6">
        <f>C17+C18+C19+C20</f>
        <v>6101.6</v>
      </c>
      <c r="D16" s="6">
        <f>D17+D18+D19+D20</f>
        <v>25739</v>
      </c>
      <c r="E16" s="6">
        <f>E17+E18+E19+E20</f>
        <v>6545.7</v>
      </c>
      <c r="F16" s="37">
        <f t="shared" si="0"/>
        <v>25.431057927658419</v>
      </c>
      <c r="G16" s="87">
        <f t="shared" si="1"/>
        <v>7.2784187754031677</v>
      </c>
    </row>
    <row r="17" spans="1:7" ht="101.25">
      <c r="A17" s="97" t="s">
        <v>212</v>
      </c>
      <c r="B17" s="98" t="s">
        <v>213</v>
      </c>
      <c r="C17" s="5">
        <v>3136.7</v>
      </c>
      <c r="D17" s="24">
        <v>13424</v>
      </c>
      <c r="E17" s="5">
        <v>3209.2</v>
      </c>
      <c r="F17" s="39">
        <f t="shared" si="0"/>
        <v>23.906436233611441</v>
      </c>
      <c r="G17" s="91">
        <f t="shared" si="1"/>
        <v>2.3113463193802488</v>
      </c>
    </row>
    <row r="18" spans="1:7" ht="112.5">
      <c r="A18" s="97" t="s">
        <v>214</v>
      </c>
      <c r="B18" s="98" t="s">
        <v>215</v>
      </c>
      <c r="C18" s="5">
        <v>12.9</v>
      </c>
      <c r="D18" s="99">
        <v>64</v>
      </c>
      <c r="E18" s="100">
        <v>16.899999999999999</v>
      </c>
      <c r="F18" s="39">
        <f t="shared" si="0"/>
        <v>26.406249999999996</v>
      </c>
      <c r="G18" s="91">
        <f t="shared" si="1"/>
        <v>31.007751937984466</v>
      </c>
    </row>
    <row r="19" spans="1:7" ht="101.25">
      <c r="A19" s="97" t="s">
        <v>216</v>
      </c>
      <c r="B19" s="98" t="s">
        <v>217</v>
      </c>
      <c r="C19" s="5">
        <v>3354</v>
      </c>
      <c r="D19" s="99">
        <v>13919</v>
      </c>
      <c r="E19" s="100">
        <v>3660.3</v>
      </c>
      <c r="F19" s="39">
        <f t="shared" si="0"/>
        <v>26.297147783605148</v>
      </c>
      <c r="G19" s="91">
        <f t="shared" si="1"/>
        <v>9.1323792486583244</v>
      </c>
    </row>
    <row r="20" spans="1:7" ht="101.25">
      <c r="A20" s="97" t="s">
        <v>218</v>
      </c>
      <c r="B20" s="98" t="s">
        <v>219</v>
      </c>
      <c r="C20" s="5">
        <v>-402</v>
      </c>
      <c r="D20" s="99">
        <v>-1668</v>
      </c>
      <c r="E20" s="100">
        <v>-340.7</v>
      </c>
      <c r="F20" s="39">
        <f t="shared" si="0"/>
        <v>20.425659472422062</v>
      </c>
      <c r="G20" s="91">
        <f t="shared" si="1"/>
        <v>-15.24875621890547</v>
      </c>
    </row>
    <row r="21" spans="1:7">
      <c r="A21" s="13" t="s">
        <v>220</v>
      </c>
      <c r="B21" s="88" t="s">
        <v>221</v>
      </c>
      <c r="C21" s="3">
        <f>C22+C25+C27+C29</f>
        <v>8905.9000000000015</v>
      </c>
      <c r="D21" s="96">
        <f>D22+D25+D27+D29</f>
        <v>50130</v>
      </c>
      <c r="E21" s="96">
        <f>E22+E25+E27+E29</f>
        <v>12395.500000000002</v>
      </c>
      <c r="F21" s="37">
        <f t="shared" si="0"/>
        <v>24.72671055256334</v>
      </c>
      <c r="G21" s="87">
        <f t="shared" si="1"/>
        <v>39.183013507899261</v>
      </c>
    </row>
    <row r="22" spans="1:7" ht="21">
      <c r="A22" s="11" t="s">
        <v>222</v>
      </c>
      <c r="B22" s="89" t="s">
        <v>223</v>
      </c>
      <c r="C22" s="6">
        <f>C23+C24</f>
        <v>9068.1</v>
      </c>
      <c r="D22" s="101">
        <f>D23+D24</f>
        <v>62935</v>
      </c>
      <c r="E22" s="101">
        <f>E23+E24</f>
        <v>11265.900000000001</v>
      </c>
      <c r="F22" s="37">
        <f t="shared" si="0"/>
        <v>17.900850083419403</v>
      </c>
      <c r="G22" s="87">
        <f t="shared" si="1"/>
        <v>24.23660965362096</v>
      </c>
    </row>
    <row r="23" spans="1:7" ht="22.5">
      <c r="A23" s="102" t="s">
        <v>224</v>
      </c>
      <c r="B23" s="103" t="s">
        <v>225</v>
      </c>
      <c r="C23" s="5">
        <v>4031.5</v>
      </c>
      <c r="D23" s="99">
        <v>34431</v>
      </c>
      <c r="E23" s="100">
        <v>5506.3</v>
      </c>
      <c r="F23" s="39">
        <f t="shared" si="0"/>
        <v>15.992274403880224</v>
      </c>
      <c r="G23" s="91">
        <f t="shared" si="1"/>
        <v>36.581917400471298</v>
      </c>
    </row>
    <row r="24" spans="1:7" ht="56.25">
      <c r="A24" s="102" t="s">
        <v>226</v>
      </c>
      <c r="B24" s="103" t="s">
        <v>227</v>
      </c>
      <c r="C24" s="5">
        <v>5036.6000000000004</v>
      </c>
      <c r="D24" s="99">
        <v>28504</v>
      </c>
      <c r="E24" s="100">
        <v>5759.6</v>
      </c>
      <c r="F24" s="39">
        <f>E24/D24*100</f>
        <v>20.20628683693517</v>
      </c>
      <c r="G24" s="91">
        <f>E24*100/C24-100</f>
        <v>14.354921971171024</v>
      </c>
    </row>
    <row r="25" spans="1:7" ht="21">
      <c r="A25" s="11" t="s">
        <v>228</v>
      </c>
      <c r="B25" s="89" t="s">
        <v>229</v>
      </c>
      <c r="C25" s="6">
        <f>C26</f>
        <v>-22.3</v>
      </c>
      <c r="D25" s="101"/>
      <c r="E25" s="101">
        <f>E26</f>
        <v>42.6</v>
      </c>
      <c r="F25" s="39"/>
      <c r="G25" s="87">
        <f t="shared" si="1"/>
        <v>-291.03139013452915</v>
      </c>
    </row>
    <row r="26" spans="1:7" ht="22.5">
      <c r="A26" s="9" t="s">
        <v>230</v>
      </c>
      <c r="B26" s="90" t="s">
        <v>229</v>
      </c>
      <c r="C26" s="5">
        <v>-22.3</v>
      </c>
      <c r="D26" s="99"/>
      <c r="E26" s="100">
        <v>42.6</v>
      </c>
      <c r="F26" s="39"/>
      <c r="G26" s="91">
        <f t="shared" si="1"/>
        <v>-291.03139013452915</v>
      </c>
    </row>
    <row r="27" spans="1:7">
      <c r="A27" s="11" t="s">
        <v>231</v>
      </c>
      <c r="B27" s="89" t="s">
        <v>232</v>
      </c>
      <c r="C27" s="4">
        <f>C28</f>
        <v>3.4</v>
      </c>
      <c r="D27" s="104">
        <f>D28</f>
        <v>-14393</v>
      </c>
      <c r="E27" s="104">
        <f>E28</f>
        <v>-497.8</v>
      </c>
      <c r="F27" s="37">
        <f t="shared" si="0"/>
        <v>3.4586257208365181</v>
      </c>
      <c r="G27" s="87">
        <f t="shared" si="1"/>
        <v>-14741.176470588236</v>
      </c>
    </row>
    <row r="28" spans="1:7">
      <c r="A28" s="9" t="s">
        <v>233</v>
      </c>
      <c r="B28" s="90" t="s">
        <v>232</v>
      </c>
      <c r="C28" s="5">
        <v>3.4</v>
      </c>
      <c r="D28" s="99">
        <v>-14393</v>
      </c>
      <c r="E28" s="100">
        <v>-497.8</v>
      </c>
      <c r="F28" s="39">
        <f t="shared" si="0"/>
        <v>3.4586257208365181</v>
      </c>
      <c r="G28" s="91">
        <f t="shared" si="1"/>
        <v>-14741.176470588236</v>
      </c>
    </row>
    <row r="29" spans="1:7" ht="21">
      <c r="A29" s="11" t="s">
        <v>234</v>
      </c>
      <c r="B29" s="89" t="s">
        <v>235</v>
      </c>
      <c r="C29" s="4">
        <f>C30</f>
        <v>-143.30000000000001</v>
      </c>
      <c r="D29" s="104">
        <f>D30</f>
        <v>1588</v>
      </c>
      <c r="E29" s="104">
        <f>E30</f>
        <v>1584.8</v>
      </c>
      <c r="F29" s="37">
        <f t="shared" si="0"/>
        <v>99.798488664987403</v>
      </c>
      <c r="G29" s="87">
        <f t="shared" si="1"/>
        <v>-1205.9316120027913</v>
      </c>
    </row>
    <row r="30" spans="1:7" ht="33.75">
      <c r="A30" s="9" t="s">
        <v>236</v>
      </c>
      <c r="B30" s="90" t="s">
        <v>237</v>
      </c>
      <c r="C30" s="5">
        <v>-143.30000000000001</v>
      </c>
      <c r="D30" s="99">
        <v>1588</v>
      </c>
      <c r="E30" s="100">
        <v>1584.8</v>
      </c>
      <c r="F30" s="39">
        <f t="shared" si="0"/>
        <v>99.798488664987403</v>
      </c>
      <c r="G30" s="91">
        <f t="shared" si="1"/>
        <v>-1205.9316120027913</v>
      </c>
    </row>
    <row r="31" spans="1:7">
      <c r="A31" s="13" t="s">
        <v>238</v>
      </c>
      <c r="B31" s="88" t="s">
        <v>239</v>
      </c>
      <c r="C31" s="3">
        <f>C32+C34</f>
        <v>5326.4000000000005</v>
      </c>
      <c r="D31" s="96">
        <f>D32+D34</f>
        <v>34306</v>
      </c>
      <c r="E31" s="96">
        <f>E32+E34</f>
        <v>7557.4000000000005</v>
      </c>
      <c r="F31" s="37">
        <f t="shared" si="0"/>
        <v>22.029382615285957</v>
      </c>
      <c r="G31" s="87">
        <f t="shared" si="1"/>
        <v>41.885701411835385</v>
      </c>
    </row>
    <row r="32" spans="1:7">
      <c r="A32" s="11" t="s">
        <v>240</v>
      </c>
      <c r="B32" s="89" t="s">
        <v>241</v>
      </c>
      <c r="C32" s="4">
        <f>C33</f>
        <v>196.3</v>
      </c>
      <c r="D32" s="101">
        <f>D33</f>
        <v>13175</v>
      </c>
      <c r="E32" s="104">
        <f>E33</f>
        <v>711</v>
      </c>
      <c r="F32" s="37">
        <f t="shared" si="0"/>
        <v>5.3965844402277039</v>
      </c>
      <c r="G32" s="87">
        <f t="shared" si="1"/>
        <v>262.20071319409067</v>
      </c>
    </row>
    <row r="33" spans="1:7" ht="33.75">
      <c r="A33" s="9" t="s">
        <v>242</v>
      </c>
      <c r="B33" s="90" t="s">
        <v>243</v>
      </c>
      <c r="C33" s="5">
        <v>196.3</v>
      </c>
      <c r="D33" s="99">
        <v>13175</v>
      </c>
      <c r="E33" s="100">
        <v>711</v>
      </c>
      <c r="F33" s="39">
        <f t="shared" si="0"/>
        <v>5.3965844402277039</v>
      </c>
      <c r="G33" s="91">
        <f t="shared" si="1"/>
        <v>262.20071319409067</v>
      </c>
    </row>
    <row r="34" spans="1:7">
      <c r="A34" s="11" t="s">
        <v>244</v>
      </c>
      <c r="B34" s="89" t="s">
        <v>245</v>
      </c>
      <c r="C34" s="6">
        <f>C35+C36</f>
        <v>5130.1000000000004</v>
      </c>
      <c r="D34" s="101">
        <f>D35+D36</f>
        <v>21131</v>
      </c>
      <c r="E34" s="101">
        <f>E35+E36</f>
        <v>6846.4000000000005</v>
      </c>
      <c r="F34" s="37">
        <f t="shared" si="0"/>
        <v>32.39979177511713</v>
      </c>
      <c r="G34" s="87">
        <f t="shared" si="1"/>
        <v>33.455488197111151</v>
      </c>
    </row>
    <row r="35" spans="1:7" ht="33.75">
      <c r="A35" s="105" t="s">
        <v>246</v>
      </c>
      <c r="B35" s="106" t="s">
        <v>247</v>
      </c>
      <c r="C35" s="5">
        <v>5125</v>
      </c>
      <c r="D35" s="99">
        <v>12974</v>
      </c>
      <c r="E35" s="100">
        <v>1595.8</v>
      </c>
      <c r="F35" s="39">
        <f t="shared" si="0"/>
        <v>12.299984584553721</v>
      </c>
      <c r="G35" s="91">
        <f t="shared" si="1"/>
        <v>-68.862439024390241</v>
      </c>
    </row>
    <row r="36" spans="1:7" ht="33.75">
      <c r="A36" s="105" t="s">
        <v>248</v>
      </c>
      <c r="B36" s="106" t="s">
        <v>249</v>
      </c>
      <c r="C36" s="5">
        <v>5.0999999999999996</v>
      </c>
      <c r="D36" s="99">
        <v>8157</v>
      </c>
      <c r="E36" s="100">
        <v>5250.6</v>
      </c>
      <c r="F36" s="39">
        <f t="shared" si="0"/>
        <v>64.369253401986029</v>
      </c>
      <c r="G36" s="91">
        <f t="shared" si="1"/>
        <v>102852.9411764706</v>
      </c>
    </row>
    <row r="37" spans="1:7">
      <c r="A37" s="13" t="s">
        <v>250</v>
      </c>
      <c r="B37" s="88" t="s">
        <v>251</v>
      </c>
      <c r="C37" s="3">
        <f>C38+C40</f>
        <v>1000.1</v>
      </c>
      <c r="D37" s="96">
        <f>D38+D40</f>
        <v>4477.5</v>
      </c>
      <c r="E37" s="96">
        <f>E38+E40</f>
        <v>912.80000000000007</v>
      </c>
      <c r="F37" s="37">
        <f t="shared" si="0"/>
        <v>20.386376326074821</v>
      </c>
      <c r="G37" s="87">
        <f t="shared" si="1"/>
        <v>-8.7291270872912747</v>
      </c>
    </row>
    <row r="38" spans="1:7" ht="31.5">
      <c r="A38" s="11" t="s">
        <v>252</v>
      </c>
      <c r="B38" s="89" t="s">
        <v>253</v>
      </c>
      <c r="C38" s="4">
        <f>C39</f>
        <v>982.7</v>
      </c>
      <c r="D38" s="101">
        <f>D39</f>
        <v>4429</v>
      </c>
      <c r="E38" s="104">
        <f>E39</f>
        <v>901.7</v>
      </c>
      <c r="F38" s="37">
        <f t="shared" si="0"/>
        <v>20.358997516369385</v>
      </c>
      <c r="G38" s="87">
        <f t="shared" si="1"/>
        <v>-8.2425969268342385</v>
      </c>
    </row>
    <row r="39" spans="1:7" ht="33.75">
      <c r="A39" s="9" t="s">
        <v>254</v>
      </c>
      <c r="B39" s="90" t="s">
        <v>255</v>
      </c>
      <c r="C39" s="5">
        <v>982.7</v>
      </c>
      <c r="D39" s="99">
        <v>4429</v>
      </c>
      <c r="E39" s="100">
        <v>901.7</v>
      </c>
      <c r="F39" s="39">
        <f t="shared" si="0"/>
        <v>20.358997516369385</v>
      </c>
      <c r="G39" s="87">
        <f t="shared" si="1"/>
        <v>-8.2425969268342385</v>
      </c>
    </row>
    <row r="40" spans="1:7" ht="42">
      <c r="A40" s="11" t="s">
        <v>256</v>
      </c>
      <c r="B40" s="89" t="s">
        <v>257</v>
      </c>
      <c r="C40" s="4">
        <f>C41</f>
        <v>17.399999999999999</v>
      </c>
      <c r="D40" s="104">
        <f>D41</f>
        <v>48.5</v>
      </c>
      <c r="E40" s="104">
        <f>E41</f>
        <v>11.1</v>
      </c>
      <c r="F40" s="37">
        <f t="shared" si="0"/>
        <v>22.88659793814433</v>
      </c>
      <c r="G40" s="87">
        <f t="shared" si="1"/>
        <v>-36.206896551724135</v>
      </c>
    </row>
    <row r="41" spans="1:7" ht="56.25">
      <c r="A41" s="9" t="s">
        <v>258</v>
      </c>
      <c r="B41" s="90" t="s">
        <v>259</v>
      </c>
      <c r="C41" s="5">
        <v>17.399999999999999</v>
      </c>
      <c r="D41" s="99">
        <v>48.5</v>
      </c>
      <c r="E41" s="100">
        <v>11.1</v>
      </c>
      <c r="F41" s="39">
        <f t="shared" si="0"/>
        <v>22.88659793814433</v>
      </c>
      <c r="G41" s="91">
        <f t="shared" si="1"/>
        <v>-36.206896551724135</v>
      </c>
    </row>
    <row r="42" spans="1:7" ht="31.5">
      <c r="A42" s="13" t="s">
        <v>260</v>
      </c>
      <c r="B42" s="88" t="s">
        <v>261</v>
      </c>
      <c r="C42" s="3">
        <f>C43+C51</f>
        <v>2752.3999999999996</v>
      </c>
      <c r="D42" s="96">
        <f>D43+D51</f>
        <v>8902.6999999999989</v>
      </c>
      <c r="E42" s="96">
        <f>E43+E51</f>
        <v>6186.6</v>
      </c>
      <c r="F42" s="37">
        <f t="shared" si="0"/>
        <v>69.491277926921057</v>
      </c>
      <c r="G42" s="87">
        <f t="shared" si="1"/>
        <v>124.77110885045781</v>
      </c>
    </row>
    <row r="43" spans="1:7" ht="73.5">
      <c r="A43" s="11" t="s">
        <v>262</v>
      </c>
      <c r="B43" s="89" t="s">
        <v>263</v>
      </c>
      <c r="C43" s="6">
        <f>C44+C45+C46+C47+C48+C49+C50</f>
        <v>2405.7999999999997</v>
      </c>
      <c r="D43" s="101">
        <f>D44+D45+D46+D47+D48+D49+D50</f>
        <v>8479.6999999999989</v>
      </c>
      <c r="E43" s="101">
        <f>E44+E45+E46+E47+E48+E49+E50</f>
        <v>5954.4000000000005</v>
      </c>
      <c r="F43" s="37">
        <f t="shared" si="0"/>
        <v>70.219465311272828</v>
      </c>
      <c r="G43" s="87">
        <f t="shared" si="1"/>
        <v>147.50187047967415</v>
      </c>
    </row>
    <row r="44" spans="1:7" ht="78.75">
      <c r="A44" s="105" t="s">
        <v>264</v>
      </c>
      <c r="B44" s="106" t="s">
        <v>265</v>
      </c>
      <c r="C44" s="5">
        <v>1477.5</v>
      </c>
      <c r="D44" s="99">
        <v>5000</v>
      </c>
      <c r="E44" s="100">
        <v>2714.8</v>
      </c>
      <c r="F44" s="39">
        <f t="shared" si="0"/>
        <v>54.295999999999999</v>
      </c>
      <c r="G44" s="91">
        <f t="shared" si="1"/>
        <v>83.742808798646365</v>
      </c>
    </row>
    <row r="45" spans="1:7" ht="67.5">
      <c r="A45" s="105" t="s">
        <v>266</v>
      </c>
      <c r="B45" s="106" t="s">
        <v>267</v>
      </c>
      <c r="C45" s="5">
        <v>1.1000000000000001</v>
      </c>
      <c r="D45" s="99">
        <v>25</v>
      </c>
      <c r="E45" s="100">
        <v>2.5</v>
      </c>
      <c r="F45" s="39">
        <f t="shared" si="0"/>
        <v>10</v>
      </c>
      <c r="G45" s="91">
        <f t="shared" si="1"/>
        <v>127.27272727272725</v>
      </c>
    </row>
    <row r="46" spans="1:7" ht="56.25">
      <c r="A46" s="105" t="s">
        <v>268</v>
      </c>
      <c r="B46" s="106" t="s">
        <v>269</v>
      </c>
      <c r="C46" s="5">
        <v>8.1999999999999993</v>
      </c>
      <c r="D46" s="99">
        <v>177.2</v>
      </c>
      <c r="E46" s="100">
        <v>37</v>
      </c>
      <c r="F46" s="39">
        <f t="shared" si="0"/>
        <v>20.880361173814897</v>
      </c>
      <c r="G46" s="91">
        <f t="shared" si="1"/>
        <v>351.21951219512198</v>
      </c>
    </row>
    <row r="47" spans="1:7" ht="56.25">
      <c r="A47" s="105" t="s">
        <v>270</v>
      </c>
      <c r="B47" s="106" t="s">
        <v>271</v>
      </c>
      <c r="C47" s="5">
        <v>45.2</v>
      </c>
      <c r="D47" s="99">
        <v>100</v>
      </c>
      <c r="E47" s="100">
        <v>47.3</v>
      </c>
      <c r="F47" s="39">
        <f t="shared" si="0"/>
        <v>47.3</v>
      </c>
      <c r="G47" s="91">
        <f t="shared" si="1"/>
        <v>4.6460176991150348</v>
      </c>
    </row>
    <row r="48" spans="1:7" ht="56.25">
      <c r="A48" s="105" t="s">
        <v>272</v>
      </c>
      <c r="B48" s="106" t="s">
        <v>273</v>
      </c>
      <c r="C48" s="5">
        <v>154.6</v>
      </c>
      <c r="D48" s="99">
        <v>466.1</v>
      </c>
      <c r="E48" s="100">
        <v>116.1</v>
      </c>
      <c r="F48" s="39">
        <f t="shared" si="0"/>
        <v>24.908817850246727</v>
      </c>
      <c r="G48" s="91">
        <f t="shared" si="1"/>
        <v>-24.902975420439844</v>
      </c>
    </row>
    <row r="49" spans="1:7" ht="33.75">
      <c r="A49" s="105" t="s">
        <v>274</v>
      </c>
      <c r="B49" s="106" t="s">
        <v>275</v>
      </c>
      <c r="C49" s="5">
        <v>694.8</v>
      </c>
      <c r="D49" s="99">
        <v>2500</v>
      </c>
      <c r="E49" s="100">
        <v>2955.1</v>
      </c>
      <c r="F49" s="39">
        <f t="shared" si="0"/>
        <v>118.20399999999999</v>
      </c>
      <c r="G49" s="91">
        <f t="shared" si="1"/>
        <v>325.31663788140474</v>
      </c>
    </row>
    <row r="50" spans="1:7" ht="33.75">
      <c r="A50" s="105" t="s">
        <v>276</v>
      </c>
      <c r="B50" s="106" t="s">
        <v>277</v>
      </c>
      <c r="C50" s="5">
        <v>24.4</v>
      </c>
      <c r="D50" s="99">
        <v>211.4</v>
      </c>
      <c r="E50" s="100">
        <v>81.599999999999994</v>
      </c>
      <c r="F50" s="39">
        <f t="shared" si="0"/>
        <v>38.599810785241246</v>
      </c>
      <c r="G50" s="91">
        <f t="shared" si="1"/>
        <v>234.42622950819668</v>
      </c>
    </row>
    <row r="51" spans="1:7" ht="73.5">
      <c r="A51" s="11" t="s">
        <v>278</v>
      </c>
      <c r="B51" s="89" t="s">
        <v>279</v>
      </c>
      <c r="C51" s="6">
        <f>C52+C53</f>
        <v>346.6</v>
      </c>
      <c r="D51" s="101">
        <f>D52+D53</f>
        <v>423</v>
      </c>
      <c r="E51" s="101">
        <f>E52+E53</f>
        <v>232.20000000000002</v>
      </c>
      <c r="F51" s="37">
        <f t="shared" si="0"/>
        <v>54.893617021276597</v>
      </c>
      <c r="G51" s="87">
        <f t="shared" si="1"/>
        <v>-33.006347374495093</v>
      </c>
    </row>
    <row r="52" spans="1:7" ht="67.5">
      <c r="A52" s="97" t="s">
        <v>280</v>
      </c>
      <c r="B52" s="98" t="s">
        <v>281</v>
      </c>
      <c r="C52" s="107">
        <v>113.1</v>
      </c>
      <c r="D52" s="99">
        <v>220</v>
      </c>
      <c r="E52" s="108">
        <v>96.4</v>
      </c>
      <c r="F52" s="39">
        <f t="shared" si="0"/>
        <v>43.81818181818182</v>
      </c>
      <c r="G52" s="91">
        <f t="shared" si="1"/>
        <v>-14.765694076038898</v>
      </c>
    </row>
    <row r="53" spans="1:7" ht="67.5">
      <c r="A53" s="97" t="s">
        <v>282</v>
      </c>
      <c r="B53" s="98" t="s">
        <v>283</v>
      </c>
      <c r="C53" s="107">
        <v>233.5</v>
      </c>
      <c r="D53" s="99">
        <v>203</v>
      </c>
      <c r="E53" s="108">
        <v>135.80000000000001</v>
      </c>
      <c r="F53" s="39">
        <f t="shared" si="0"/>
        <v>66.896551724137936</v>
      </c>
      <c r="G53" s="91">
        <f t="shared" si="1"/>
        <v>-41.841541755888642</v>
      </c>
    </row>
    <row r="54" spans="1:7" ht="21">
      <c r="A54" s="13" t="s">
        <v>284</v>
      </c>
      <c r="B54" s="88" t="s">
        <v>285</v>
      </c>
      <c r="C54" s="10">
        <f>C55</f>
        <v>296.7</v>
      </c>
      <c r="D54" s="109">
        <f>D55</f>
        <v>596.80000000000007</v>
      </c>
      <c r="E54" s="109">
        <f>E55</f>
        <v>804.2</v>
      </c>
      <c r="F54" s="37">
        <f t="shared" si="0"/>
        <v>134.75201072386059</v>
      </c>
      <c r="G54" s="87">
        <f t="shared" si="1"/>
        <v>171.04819683181665</v>
      </c>
    </row>
    <row r="55" spans="1:7" ht="21">
      <c r="A55" s="11" t="s">
        <v>286</v>
      </c>
      <c r="B55" s="89" t="s">
        <v>287</v>
      </c>
      <c r="C55" s="4">
        <f>C56+C57+C58</f>
        <v>296.7</v>
      </c>
      <c r="D55" s="104">
        <f>D56+D57+D58</f>
        <v>596.80000000000007</v>
      </c>
      <c r="E55" s="104">
        <f>E56+E57+E58</f>
        <v>804.2</v>
      </c>
      <c r="F55" s="37">
        <f t="shared" si="0"/>
        <v>134.75201072386059</v>
      </c>
      <c r="G55" s="87">
        <f t="shared" si="1"/>
        <v>171.04819683181665</v>
      </c>
    </row>
    <row r="56" spans="1:7" ht="22.5">
      <c r="A56" s="9" t="s">
        <v>288</v>
      </c>
      <c r="B56" s="90" t="s">
        <v>289</v>
      </c>
      <c r="C56" s="5">
        <v>55.1</v>
      </c>
      <c r="D56" s="99">
        <v>73.400000000000006</v>
      </c>
      <c r="E56" s="100">
        <v>46.2</v>
      </c>
      <c r="F56" s="39">
        <f t="shared" si="0"/>
        <v>62.94277929155313</v>
      </c>
      <c r="G56" s="91">
        <f t="shared" si="1"/>
        <v>-16.152450090744111</v>
      </c>
    </row>
    <row r="57" spans="1:7" ht="22.5">
      <c r="A57" s="9" t="s">
        <v>290</v>
      </c>
      <c r="B57" s="90" t="s">
        <v>291</v>
      </c>
      <c r="C57" s="5">
        <v>208.6</v>
      </c>
      <c r="D57" s="99">
        <v>483.3</v>
      </c>
      <c r="E57" s="100">
        <v>726.7</v>
      </c>
      <c r="F57" s="39">
        <f t="shared" si="0"/>
        <v>150.36209393751295</v>
      </c>
      <c r="G57" s="91">
        <f t="shared" si="1"/>
        <v>248.37008628954936</v>
      </c>
    </row>
    <row r="58" spans="1:7">
      <c r="A58" s="105" t="s">
        <v>292</v>
      </c>
      <c r="B58" s="106" t="s">
        <v>293</v>
      </c>
      <c r="C58" s="5">
        <v>33</v>
      </c>
      <c r="D58" s="99">
        <v>40.1</v>
      </c>
      <c r="E58" s="100">
        <v>31.3</v>
      </c>
      <c r="F58" s="39">
        <f t="shared" si="0"/>
        <v>78.054862842892774</v>
      </c>
      <c r="G58" s="91">
        <f t="shared" si="1"/>
        <v>-5.1515151515151558</v>
      </c>
    </row>
    <row r="59" spans="1:7" ht="21">
      <c r="A59" s="13" t="s">
        <v>294</v>
      </c>
      <c r="B59" s="88" t="s">
        <v>295</v>
      </c>
      <c r="C59" s="3">
        <f>C60</f>
        <v>130</v>
      </c>
      <c r="D59" s="96">
        <f>D60</f>
        <v>332</v>
      </c>
      <c r="E59" s="96">
        <f>E60</f>
        <v>418.2</v>
      </c>
      <c r="F59" s="37">
        <f t="shared" si="0"/>
        <v>125.96385542168676</v>
      </c>
      <c r="G59" s="87">
        <f t="shared" si="1"/>
        <v>221.69230769230768</v>
      </c>
    </row>
    <row r="60" spans="1:7">
      <c r="A60" s="11" t="s">
        <v>296</v>
      </c>
      <c r="B60" s="89" t="s">
        <v>297</v>
      </c>
      <c r="C60" s="6">
        <f>C61+C62+C63+C64</f>
        <v>130</v>
      </c>
      <c r="D60" s="101">
        <f>D61+D62+D63+D64</f>
        <v>332</v>
      </c>
      <c r="E60" s="101">
        <f>E61+E62+E63+E64</f>
        <v>418.2</v>
      </c>
      <c r="F60" s="37">
        <f t="shared" si="0"/>
        <v>125.96385542168676</v>
      </c>
      <c r="G60" s="87">
        <f t="shared" si="1"/>
        <v>221.69230769230768</v>
      </c>
    </row>
    <row r="61" spans="1:7" ht="33.75">
      <c r="A61" s="102" t="s">
        <v>298</v>
      </c>
      <c r="B61" s="103" t="s">
        <v>299</v>
      </c>
      <c r="C61" s="5">
        <v>100.7</v>
      </c>
      <c r="D61" s="99"/>
      <c r="E61" s="100"/>
      <c r="F61" s="39"/>
      <c r="G61" s="91">
        <f t="shared" si="1"/>
        <v>-100</v>
      </c>
    </row>
    <row r="62" spans="1:7" ht="33.75">
      <c r="A62" s="102" t="s">
        <v>300</v>
      </c>
      <c r="B62" s="103" t="s">
        <v>301</v>
      </c>
      <c r="C62" s="5"/>
      <c r="D62" s="99">
        <v>332</v>
      </c>
      <c r="E62" s="100">
        <v>110.3</v>
      </c>
      <c r="F62" s="39">
        <f t="shared" ref="F62" si="2">E62/D62*100</f>
        <v>33.222891566265062</v>
      </c>
      <c r="G62" s="91"/>
    </row>
    <row r="63" spans="1:7" ht="22.5">
      <c r="A63" s="105" t="s">
        <v>302</v>
      </c>
      <c r="B63" s="106" t="s">
        <v>303</v>
      </c>
      <c r="C63" s="5">
        <v>8.3000000000000007</v>
      </c>
      <c r="D63" s="99"/>
      <c r="E63" s="100">
        <v>304.5</v>
      </c>
      <c r="F63" s="39"/>
      <c r="G63" s="91">
        <f t="shared" si="1"/>
        <v>3568.6746987951806</v>
      </c>
    </row>
    <row r="64" spans="1:7" ht="22.5">
      <c r="A64" s="105" t="s">
        <v>304</v>
      </c>
      <c r="B64" s="106" t="s">
        <v>305</v>
      </c>
      <c r="C64" s="5">
        <v>21</v>
      </c>
      <c r="D64" s="99"/>
      <c r="E64" s="100">
        <v>3.4</v>
      </c>
      <c r="F64" s="39"/>
      <c r="G64" s="91">
        <f t="shared" si="1"/>
        <v>-83.80952380952381</v>
      </c>
    </row>
    <row r="65" spans="1:7" ht="21">
      <c r="A65" s="13" t="s">
        <v>306</v>
      </c>
      <c r="B65" s="88" t="s">
        <v>307</v>
      </c>
      <c r="C65" s="110">
        <f>C66+C68+C73</f>
        <v>2575.1000000000004</v>
      </c>
      <c r="D65" s="111">
        <f>D66+D68+D76</f>
        <v>8007.2</v>
      </c>
      <c r="E65" s="111">
        <f>E66+E68+E76</f>
        <v>5233.7</v>
      </c>
      <c r="F65" s="37">
        <f t="shared" si="0"/>
        <v>65.3624238185633</v>
      </c>
      <c r="G65" s="87">
        <f t="shared" si="1"/>
        <v>103.24259252067878</v>
      </c>
    </row>
    <row r="66" spans="1:7" ht="63">
      <c r="A66" s="11" t="s">
        <v>308</v>
      </c>
      <c r="B66" s="89" t="s">
        <v>309</v>
      </c>
      <c r="C66" s="6">
        <f>C67</f>
        <v>28.9</v>
      </c>
      <c r="D66" s="101"/>
      <c r="E66" s="101"/>
      <c r="F66" s="37"/>
      <c r="G66" s="87">
        <f t="shared" si="1"/>
        <v>-100</v>
      </c>
    </row>
    <row r="67" spans="1:7" ht="78.75">
      <c r="A67" s="105" t="s">
        <v>310</v>
      </c>
      <c r="B67" s="106" t="s">
        <v>311</v>
      </c>
      <c r="C67" s="5">
        <v>28.9</v>
      </c>
      <c r="D67" s="99"/>
      <c r="E67" s="100"/>
      <c r="F67" s="39"/>
      <c r="G67" s="91">
        <f t="shared" si="1"/>
        <v>-100</v>
      </c>
    </row>
    <row r="68" spans="1:7" ht="31.5">
      <c r="A68" s="11" t="s">
        <v>312</v>
      </c>
      <c r="B68" s="89" t="s">
        <v>313</v>
      </c>
      <c r="C68" s="4">
        <f>C69+C70</f>
        <v>2091.8000000000002</v>
      </c>
      <c r="D68" s="104">
        <f>D69+D70+D73</f>
        <v>4800</v>
      </c>
      <c r="E68" s="104">
        <f>E69+E70+E73</f>
        <v>2438.6999999999998</v>
      </c>
      <c r="F68" s="37">
        <f t="shared" si="0"/>
        <v>50.806249999999999</v>
      </c>
      <c r="G68" s="87">
        <f t="shared" si="1"/>
        <v>16.58380342288936</v>
      </c>
    </row>
    <row r="69" spans="1:7" ht="56.25">
      <c r="A69" s="112" t="s">
        <v>314</v>
      </c>
      <c r="B69" s="106" t="s">
        <v>315</v>
      </c>
      <c r="C69" s="113">
        <v>1119.2</v>
      </c>
      <c r="D69" s="114">
        <v>2500</v>
      </c>
      <c r="E69" s="115">
        <v>1693.2</v>
      </c>
      <c r="F69" s="116">
        <f t="shared" si="0"/>
        <v>67.727999999999994</v>
      </c>
      <c r="G69" s="117">
        <f t="shared" si="1"/>
        <v>51.286633309506783</v>
      </c>
    </row>
    <row r="70" spans="1:7" ht="45">
      <c r="A70" s="11" t="s">
        <v>316</v>
      </c>
      <c r="B70" s="118" t="s">
        <v>317</v>
      </c>
      <c r="C70" s="119">
        <f>C71+C72</f>
        <v>972.6</v>
      </c>
      <c r="D70" s="120"/>
      <c r="E70" s="120">
        <f>E71+E72</f>
        <v>84.8</v>
      </c>
      <c r="F70" s="116"/>
      <c r="G70" s="121">
        <f t="shared" si="1"/>
        <v>-91.28110220028789</v>
      </c>
    </row>
    <row r="71" spans="1:7" ht="45">
      <c r="A71" s="122" t="s">
        <v>318</v>
      </c>
      <c r="B71" s="123" t="s">
        <v>319</v>
      </c>
      <c r="C71" s="5">
        <v>260.10000000000002</v>
      </c>
      <c r="D71" s="99"/>
      <c r="E71" s="100"/>
      <c r="F71" s="116"/>
      <c r="G71" s="117">
        <f t="shared" si="1"/>
        <v>-100</v>
      </c>
    </row>
    <row r="72" spans="1:7" ht="45">
      <c r="A72" s="122" t="s">
        <v>320</v>
      </c>
      <c r="B72" s="123" t="s">
        <v>321</v>
      </c>
      <c r="C72" s="5">
        <v>712.5</v>
      </c>
      <c r="D72" s="99"/>
      <c r="E72" s="100">
        <v>84.8</v>
      </c>
      <c r="F72" s="116"/>
      <c r="G72" s="117">
        <f t="shared" si="1"/>
        <v>-88.098245614035093</v>
      </c>
    </row>
    <row r="73" spans="1:7" ht="63">
      <c r="A73" s="11" t="s">
        <v>322</v>
      </c>
      <c r="B73" s="89" t="s">
        <v>323</v>
      </c>
      <c r="C73" s="6">
        <f>C74+C75</f>
        <v>454.4</v>
      </c>
      <c r="D73" s="101">
        <f>D74+D75</f>
        <v>2300</v>
      </c>
      <c r="E73" s="101">
        <f>E74+E75</f>
        <v>660.7</v>
      </c>
      <c r="F73" s="37">
        <f t="shared" si="0"/>
        <v>28.72608695652174</v>
      </c>
      <c r="G73" s="87">
        <f t="shared" si="1"/>
        <v>45.400528169014081</v>
      </c>
    </row>
    <row r="74" spans="1:7" ht="78.75">
      <c r="A74" s="105" t="s">
        <v>324</v>
      </c>
      <c r="B74" s="106" t="s">
        <v>325</v>
      </c>
      <c r="C74" s="5">
        <v>380.7</v>
      </c>
      <c r="D74" s="99">
        <v>2000</v>
      </c>
      <c r="E74" s="100">
        <v>647.70000000000005</v>
      </c>
      <c r="F74" s="39">
        <f t="shared" si="0"/>
        <v>32.385000000000005</v>
      </c>
      <c r="G74" s="91">
        <f t="shared" ref="G74:G112" si="3">E74*100/C74-100</f>
        <v>70.13396375098506</v>
      </c>
    </row>
    <row r="75" spans="1:7" ht="56.25">
      <c r="A75" s="105" t="s">
        <v>326</v>
      </c>
      <c r="B75" s="106" t="s">
        <v>327</v>
      </c>
      <c r="C75" s="5">
        <v>73.7</v>
      </c>
      <c r="D75" s="99">
        <v>300</v>
      </c>
      <c r="E75" s="100">
        <v>13</v>
      </c>
      <c r="F75" s="39">
        <f t="shared" si="0"/>
        <v>4.3333333333333339</v>
      </c>
      <c r="G75" s="91">
        <f t="shared" si="3"/>
        <v>-82.360922659430116</v>
      </c>
    </row>
    <row r="76" spans="1:7" ht="22.5">
      <c r="A76" s="13" t="s">
        <v>328</v>
      </c>
      <c r="B76" s="124" t="s">
        <v>329</v>
      </c>
      <c r="C76" s="5"/>
      <c r="D76" s="125">
        <f>D78+D77</f>
        <v>3207.2</v>
      </c>
      <c r="E76" s="125">
        <f>E78+E77</f>
        <v>2795</v>
      </c>
      <c r="F76" s="37">
        <f t="shared" ref="F76:F98" si="4">E76/D76*100</f>
        <v>87.147667747567979</v>
      </c>
      <c r="G76" s="91"/>
    </row>
    <row r="77" spans="1:7" ht="33.75">
      <c r="A77" s="105" t="s">
        <v>330</v>
      </c>
      <c r="B77" s="124" t="s">
        <v>331</v>
      </c>
      <c r="C77" s="5"/>
      <c r="D77" s="99">
        <v>359.2</v>
      </c>
      <c r="E77" s="100"/>
      <c r="F77" s="39">
        <f t="shared" si="4"/>
        <v>0</v>
      </c>
      <c r="G77" s="91"/>
    </row>
    <row r="78" spans="1:7" ht="33.75">
      <c r="A78" s="105" t="s">
        <v>332</v>
      </c>
      <c r="B78" s="124" t="s">
        <v>333</v>
      </c>
      <c r="C78" s="5"/>
      <c r="D78" s="99">
        <v>2848</v>
      </c>
      <c r="E78" s="100">
        <v>2795</v>
      </c>
      <c r="F78" s="39">
        <f t="shared" si="4"/>
        <v>98.139044943820224</v>
      </c>
      <c r="G78" s="91"/>
    </row>
    <row r="79" spans="1:7">
      <c r="A79" s="13" t="s">
        <v>334</v>
      </c>
      <c r="B79" s="88" t="s">
        <v>335</v>
      </c>
      <c r="C79" s="126">
        <f>C80+C93+C98+C105+C96</f>
        <v>491.2</v>
      </c>
      <c r="D79" s="127">
        <f>D80+D93+D98+D105+D96</f>
        <v>1476.5000000000002</v>
      </c>
      <c r="E79" s="127">
        <f>E80+E93+E98+E105+E96</f>
        <v>1332.7</v>
      </c>
      <c r="F79" s="37">
        <f t="shared" si="4"/>
        <v>90.260751777853017</v>
      </c>
      <c r="G79" s="87">
        <f t="shared" si="3"/>
        <v>171.31514657980455</v>
      </c>
    </row>
    <row r="80" spans="1:7" ht="31.5">
      <c r="A80" s="11" t="s">
        <v>336</v>
      </c>
      <c r="B80" s="89" t="s">
        <v>337</v>
      </c>
      <c r="C80" s="4">
        <f>+C81+C82++C84+C86+C87+C88+C89+C90+C91+C83+DC8091</f>
        <v>237.60000000000002</v>
      </c>
      <c r="D80" s="104">
        <f>D81+D82++D84+D86+D87+D88+D89+D90+D91+D83+D92+D85</f>
        <v>1188.2000000000003</v>
      </c>
      <c r="E80" s="104">
        <f>E81+E82++E84+E86+E87+E88+E89+E90+E91+E83+E92+E85</f>
        <v>894.6</v>
      </c>
      <c r="F80" s="37">
        <f t="shared" si="4"/>
        <v>75.29035515906412</v>
      </c>
      <c r="G80" s="87">
        <f t="shared" si="3"/>
        <v>276.5151515151515</v>
      </c>
    </row>
    <row r="81" spans="1:7" ht="67.5">
      <c r="A81" s="97" t="s">
        <v>338</v>
      </c>
      <c r="B81" s="98" t="s">
        <v>339</v>
      </c>
      <c r="C81" s="5">
        <v>14</v>
      </c>
      <c r="D81" s="99">
        <v>73.8</v>
      </c>
      <c r="E81" s="100">
        <v>22.2</v>
      </c>
      <c r="F81" s="39">
        <f t="shared" si="4"/>
        <v>30.081300813008134</v>
      </c>
      <c r="G81" s="91">
        <f t="shared" si="3"/>
        <v>58.571428571428584</v>
      </c>
    </row>
    <row r="82" spans="1:7" ht="90">
      <c r="A82" s="97" t="s">
        <v>340</v>
      </c>
      <c r="B82" s="98" t="s">
        <v>341</v>
      </c>
      <c r="C82" s="5">
        <v>67.400000000000006</v>
      </c>
      <c r="D82" s="99">
        <v>270.10000000000002</v>
      </c>
      <c r="E82" s="100">
        <v>66.599999999999994</v>
      </c>
      <c r="F82" s="39">
        <f t="shared" si="4"/>
        <v>24.657534246575338</v>
      </c>
      <c r="G82" s="91">
        <f t="shared" si="3"/>
        <v>-1.1869436201780701</v>
      </c>
    </row>
    <row r="83" spans="1:7" ht="67.5">
      <c r="A83" s="97" t="s">
        <v>342</v>
      </c>
      <c r="B83" s="98" t="s">
        <v>343</v>
      </c>
      <c r="C83" s="5">
        <v>21.7</v>
      </c>
      <c r="D83" s="99">
        <v>46.4</v>
      </c>
      <c r="E83" s="100">
        <v>8.5</v>
      </c>
      <c r="F83" s="39">
        <f t="shared" si="4"/>
        <v>18.318965517241381</v>
      </c>
      <c r="G83" s="91">
        <f t="shared" si="3"/>
        <v>-60.829493087557601</v>
      </c>
    </row>
    <row r="84" spans="1:7" ht="78.75">
      <c r="A84" s="97" t="s">
        <v>344</v>
      </c>
      <c r="B84" s="98" t="s">
        <v>345</v>
      </c>
      <c r="C84" s="5">
        <v>1</v>
      </c>
      <c r="D84" s="99">
        <v>183.6</v>
      </c>
      <c r="E84" s="100">
        <v>15.6</v>
      </c>
      <c r="F84" s="39">
        <f t="shared" si="4"/>
        <v>8.4967320261437909</v>
      </c>
      <c r="G84" s="91">
        <f t="shared" si="3"/>
        <v>1460</v>
      </c>
    </row>
    <row r="85" spans="1:7" ht="67.5">
      <c r="A85" s="97" t="s">
        <v>346</v>
      </c>
      <c r="B85" s="128" t="s">
        <v>347</v>
      </c>
      <c r="C85" s="5"/>
      <c r="D85" s="99">
        <v>2.7</v>
      </c>
      <c r="E85" s="100"/>
      <c r="F85" s="39"/>
      <c r="G85" s="91"/>
    </row>
    <row r="86" spans="1:7" ht="67.5">
      <c r="A86" s="97" t="s">
        <v>348</v>
      </c>
      <c r="B86" s="98" t="s">
        <v>349</v>
      </c>
      <c r="C86" s="5"/>
      <c r="D86" s="99">
        <v>10.3</v>
      </c>
      <c r="E86" s="100"/>
      <c r="F86" s="39"/>
      <c r="G86" s="91"/>
    </row>
    <row r="87" spans="1:7" ht="90">
      <c r="A87" s="97" t="s">
        <v>350</v>
      </c>
      <c r="B87" s="98" t="s">
        <v>351</v>
      </c>
      <c r="C87" s="5">
        <v>1</v>
      </c>
      <c r="D87" s="99">
        <v>75</v>
      </c>
      <c r="E87" s="100"/>
      <c r="F87" s="39"/>
      <c r="G87" s="91">
        <f t="shared" ref="G87:G89" si="5">E87*100/C87-100</f>
        <v>-100</v>
      </c>
    </row>
    <row r="88" spans="1:7" ht="101.25">
      <c r="A88" s="97" t="s">
        <v>352</v>
      </c>
      <c r="B88" s="98" t="s">
        <v>353</v>
      </c>
      <c r="C88" s="5">
        <v>13.5</v>
      </c>
      <c r="D88" s="99">
        <v>43.7</v>
      </c>
      <c r="E88" s="100">
        <v>3.6</v>
      </c>
      <c r="F88" s="39">
        <f t="shared" ref="F88:F89" si="6">E88/D88*100</f>
        <v>8.2379862700228834</v>
      </c>
      <c r="G88" s="91">
        <f t="shared" si="5"/>
        <v>-73.333333333333329</v>
      </c>
    </row>
    <row r="89" spans="1:7" ht="78.75">
      <c r="A89" s="97" t="s">
        <v>354</v>
      </c>
      <c r="B89" s="98" t="s">
        <v>355</v>
      </c>
      <c r="C89" s="5">
        <v>3.4</v>
      </c>
      <c r="D89" s="99">
        <v>3.9</v>
      </c>
      <c r="E89" s="100">
        <v>6.5</v>
      </c>
      <c r="F89" s="39">
        <f t="shared" si="6"/>
        <v>166.66666666666669</v>
      </c>
      <c r="G89" s="91">
        <f t="shared" si="5"/>
        <v>91.176470588235304</v>
      </c>
    </row>
    <row r="90" spans="1:7" ht="67.5">
      <c r="A90" s="97" t="s">
        <v>356</v>
      </c>
      <c r="B90" s="98" t="s">
        <v>357</v>
      </c>
      <c r="C90" s="5">
        <v>18.899999999999999</v>
      </c>
      <c r="D90" s="99">
        <v>155.30000000000001</v>
      </c>
      <c r="E90" s="100">
        <v>89.4</v>
      </c>
      <c r="F90" s="39">
        <f t="shared" si="4"/>
        <v>57.566001287830005</v>
      </c>
      <c r="G90" s="91">
        <f t="shared" si="3"/>
        <v>373.01587301587307</v>
      </c>
    </row>
    <row r="91" spans="1:7" ht="78.75">
      <c r="A91" s="97" t="s">
        <v>358</v>
      </c>
      <c r="B91" s="98" t="s">
        <v>359</v>
      </c>
      <c r="C91" s="5">
        <v>96.7</v>
      </c>
      <c r="D91" s="99">
        <v>307.2</v>
      </c>
      <c r="E91" s="100">
        <v>667.2</v>
      </c>
      <c r="F91" s="39">
        <f t="shared" si="4"/>
        <v>217.18750000000006</v>
      </c>
      <c r="G91" s="91">
        <f t="shared" si="3"/>
        <v>589.96897621509822</v>
      </c>
    </row>
    <row r="92" spans="1:7" ht="123.75">
      <c r="A92" s="97" t="s">
        <v>360</v>
      </c>
      <c r="B92" s="129" t="s">
        <v>361</v>
      </c>
      <c r="C92" s="5"/>
      <c r="D92" s="99">
        <v>16.2</v>
      </c>
      <c r="E92" s="100">
        <v>15</v>
      </c>
      <c r="F92" s="39">
        <f t="shared" si="4"/>
        <v>92.592592592592595</v>
      </c>
      <c r="G92" s="91"/>
    </row>
    <row r="93" spans="1:7" ht="94.5">
      <c r="A93" s="11" t="s">
        <v>362</v>
      </c>
      <c r="B93" s="89" t="s">
        <v>363</v>
      </c>
      <c r="C93" s="4">
        <f>C94+C95</f>
        <v>5</v>
      </c>
      <c r="D93" s="104">
        <f>D94+D95+D97</f>
        <v>235.1</v>
      </c>
      <c r="E93" s="104">
        <f>E94+E95</f>
        <v>152.30000000000001</v>
      </c>
      <c r="F93" s="37">
        <f t="shared" si="4"/>
        <v>64.780944279030209</v>
      </c>
      <c r="G93" s="87">
        <f t="shared" ref="G93:G94" si="7">E93*100/C93-100</f>
        <v>2946.0000000000005</v>
      </c>
    </row>
    <row r="94" spans="1:7" ht="67.5">
      <c r="A94" s="97" t="s">
        <v>364</v>
      </c>
      <c r="B94" s="98" t="s">
        <v>365</v>
      </c>
      <c r="C94" s="5">
        <v>5</v>
      </c>
      <c r="D94" s="99"/>
      <c r="E94" s="100">
        <v>152.30000000000001</v>
      </c>
      <c r="F94" s="39"/>
      <c r="G94" s="91">
        <f t="shared" si="7"/>
        <v>2946.0000000000005</v>
      </c>
    </row>
    <row r="95" spans="1:7" ht="67.5">
      <c r="A95" s="97" t="s">
        <v>366</v>
      </c>
      <c r="B95" s="123" t="s">
        <v>367</v>
      </c>
      <c r="C95" s="5"/>
      <c r="D95" s="99">
        <v>235.1</v>
      </c>
      <c r="E95" s="100"/>
      <c r="F95" s="37"/>
      <c r="G95" s="87"/>
    </row>
    <row r="96" spans="1:7" ht="52.5">
      <c r="A96" s="11" t="s">
        <v>368</v>
      </c>
      <c r="B96" s="130" t="s">
        <v>369</v>
      </c>
      <c r="C96" s="119">
        <f>C97</f>
        <v>0.9</v>
      </c>
      <c r="D96" s="120"/>
      <c r="E96" s="120"/>
      <c r="F96" s="37"/>
      <c r="G96" s="87">
        <f t="shared" ref="G96:G97" si="8">E96*100/C96-100</f>
        <v>-100</v>
      </c>
    </row>
    <row r="97" spans="1:7" ht="45">
      <c r="A97" s="97" t="s">
        <v>370</v>
      </c>
      <c r="B97" s="131" t="s">
        <v>371</v>
      </c>
      <c r="C97" s="5">
        <v>0.9</v>
      </c>
      <c r="D97" s="99"/>
      <c r="E97" s="100"/>
      <c r="F97" s="37"/>
      <c r="G97" s="91">
        <f t="shared" si="8"/>
        <v>-100</v>
      </c>
    </row>
    <row r="98" spans="1:7" ht="21">
      <c r="A98" s="11" t="s">
        <v>372</v>
      </c>
      <c r="B98" s="89" t="s">
        <v>373</v>
      </c>
      <c r="C98" s="4">
        <f>C100+C102+C103+C99</f>
        <v>245.7</v>
      </c>
      <c r="D98" s="104">
        <f>D100+D102+D103+D99+D101+D104</f>
        <v>3.2</v>
      </c>
      <c r="E98" s="104">
        <f>E100+E102+E103+E99+E101+E104</f>
        <v>284.79999999999995</v>
      </c>
      <c r="F98" s="37">
        <f t="shared" si="4"/>
        <v>8899.9999999999982</v>
      </c>
      <c r="G98" s="87">
        <f t="shared" si="3"/>
        <v>15.913715913715905</v>
      </c>
    </row>
    <row r="99" spans="1:7" ht="33.75">
      <c r="A99" s="7" t="s">
        <v>374</v>
      </c>
      <c r="B99" s="132" t="s">
        <v>375</v>
      </c>
      <c r="C99" s="133">
        <v>37.700000000000003</v>
      </c>
      <c r="D99" s="104"/>
      <c r="E99" s="134"/>
      <c r="F99" s="39"/>
      <c r="G99" s="91">
        <f t="shared" si="3"/>
        <v>-100</v>
      </c>
    </row>
    <row r="100" spans="1:7" ht="56.25">
      <c r="A100" s="7" t="s">
        <v>376</v>
      </c>
      <c r="B100" s="118" t="s">
        <v>377</v>
      </c>
      <c r="C100" s="5">
        <v>75.099999999999994</v>
      </c>
      <c r="D100" s="99"/>
      <c r="E100" s="100">
        <v>102.8</v>
      </c>
      <c r="F100" s="39"/>
      <c r="G100" s="91">
        <f t="shared" si="3"/>
        <v>36.88415446071906</v>
      </c>
    </row>
    <row r="101" spans="1:7" ht="135">
      <c r="A101" s="7" t="s">
        <v>378</v>
      </c>
      <c r="B101" s="132" t="s">
        <v>379</v>
      </c>
      <c r="C101" s="5"/>
      <c r="D101" s="99"/>
      <c r="E101" s="100">
        <v>25.4</v>
      </c>
      <c r="F101" s="39"/>
      <c r="G101" s="91"/>
    </row>
    <row r="102" spans="1:7" ht="45">
      <c r="A102" s="97" t="s">
        <v>380</v>
      </c>
      <c r="B102" s="98" t="s">
        <v>381</v>
      </c>
      <c r="C102" s="5">
        <v>75.2</v>
      </c>
      <c r="D102" s="99"/>
      <c r="E102" s="100">
        <v>82.2</v>
      </c>
      <c r="F102" s="39"/>
      <c r="G102" s="91">
        <f t="shared" si="3"/>
        <v>9.3085106382978751</v>
      </c>
    </row>
    <row r="103" spans="1:7" ht="56.25">
      <c r="A103" s="97" t="s">
        <v>382</v>
      </c>
      <c r="B103" s="98" t="s">
        <v>383</v>
      </c>
      <c r="C103" s="5">
        <v>57.7</v>
      </c>
      <c r="D103" s="99">
        <v>1.2</v>
      </c>
      <c r="E103" s="100">
        <v>74.400000000000006</v>
      </c>
      <c r="F103" s="39">
        <f t="shared" ref="F103" si="9">E103/D103*100</f>
        <v>6200.0000000000009</v>
      </c>
      <c r="G103" s="91">
        <f t="shared" si="3"/>
        <v>28.94280762564992</v>
      </c>
    </row>
    <row r="104" spans="1:7" ht="67.5">
      <c r="A104" s="97" t="s">
        <v>384</v>
      </c>
      <c r="B104" s="98" t="s">
        <v>385</v>
      </c>
      <c r="C104" s="5"/>
      <c r="D104" s="99">
        <v>2</v>
      </c>
      <c r="E104" s="100"/>
      <c r="F104" s="39"/>
      <c r="G104" s="91"/>
    </row>
    <row r="105" spans="1:7" ht="21">
      <c r="A105" s="11" t="s">
        <v>386</v>
      </c>
      <c r="B105" s="89" t="s">
        <v>387</v>
      </c>
      <c r="C105" s="4">
        <f>C106</f>
        <v>2</v>
      </c>
      <c r="D105" s="101">
        <f>D106</f>
        <v>50</v>
      </c>
      <c r="E105" s="104">
        <f>E106</f>
        <v>1</v>
      </c>
      <c r="F105" s="37">
        <f t="shared" ref="F105:F106" si="10">E105/D105*100</f>
        <v>2</v>
      </c>
      <c r="G105" s="87">
        <f t="shared" ref="G105:G112" si="11">E105*100/C105-100</f>
        <v>-50</v>
      </c>
    </row>
    <row r="106" spans="1:7" ht="90">
      <c r="A106" s="9" t="s">
        <v>388</v>
      </c>
      <c r="B106" s="90" t="s">
        <v>389</v>
      </c>
      <c r="C106" s="5">
        <v>2</v>
      </c>
      <c r="D106" s="99">
        <v>50</v>
      </c>
      <c r="E106" s="100">
        <v>1</v>
      </c>
      <c r="F106" s="39">
        <f t="shared" si="10"/>
        <v>2</v>
      </c>
      <c r="G106" s="91">
        <f t="shared" si="11"/>
        <v>-50</v>
      </c>
    </row>
    <row r="107" spans="1:7">
      <c r="A107" s="13" t="s">
        <v>390</v>
      </c>
      <c r="B107" s="88" t="s">
        <v>391</v>
      </c>
      <c r="C107" s="10">
        <f>C108+C111</f>
        <v>53.400000000000006</v>
      </c>
      <c r="D107" s="109"/>
      <c r="E107" s="109">
        <f>E108+E111</f>
        <v>-152.9</v>
      </c>
      <c r="F107" s="39"/>
      <c r="G107" s="87">
        <f t="shared" si="11"/>
        <v>-386.32958801498125</v>
      </c>
    </row>
    <row r="108" spans="1:7">
      <c r="A108" s="11" t="s">
        <v>392</v>
      </c>
      <c r="B108" s="89" t="s">
        <v>393</v>
      </c>
      <c r="C108" s="4">
        <f>C109+C110</f>
        <v>44.1</v>
      </c>
      <c r="D108" s="101"/>
      <c r="E108" s="104">
        <f>E109+E110</f>
        <v>-152.9</v>
      </c>
      <c r="F108" s="39"/>
      <c r="G108" s="91">
        <f t="shared" si="11"/>
        <v>-446.71201814058958</v>
      </c>
    </row>
    <row r="109" spans="1:7" ht="22.5">
      <c r="A109" s="9" t="s">
        <v>394</v>
      </c>
      <c r="B109" s="90" t="s">
        <v>395</v>
      </c>
      <c r="C109" s="5">
        <v>46.2</v>
      </c>
      <c r="D109" s="99"/>
      <c r="E109" s="100">
        <v>-152.9</v>
      </c>
      <c r="F109" s="39"/>
      <c r="G109" s="91">
        <f t="shared" si="11"/>
        <v>-430.95238095238091</v>
      </c>
    </row>
    <row r="110" spans="1:7" ht="22.5">
      <c r="A110" s="9" t="s">
        <v>396</v>
      </c>
      <c r="B110" s="90" t="s">
        <v>397</v>
      </c>
      <c r="C110" s="5">
        <v>-2.1</v>
      </c>
      <c r="D110" s="99"/>
      <c r="E110" s="100"/>
      <c r="F110" s="39"/>
      <c r="G110" s="91">
        <f t="shared" si="11"/>
        <v>-100</v>
      </c>
    </row>
    <row r="111" spans="1:7">
      <c r="A111" s="11" t="s">
        <v>398</v>
      </c>
      <c r="B111" s="89" t="s">
        <v>399</v>
      </c>
      <c r="C111" s="4">
        <f>C112</f>
        <v>9.3000000000000007</v>
      </c>
      <c r="D111" s="104"/>
      <c r="E111" s="104"/>
      <c r="F111" s="39"/>
      <c r="G111" s="91">
        <f t="shared" si="11"/>
        <v>-100</v>
      </c>
    </row>
    <row r="112" spans="1:7" ht="22.5">
      <c r="A112" s="9" t="s">
        <v>400</v>
      </c>
      <c r="B112" s="90" t="s">
        <v>401</v>
      </c>
      <c r="C112" s="5">
        <v>9.3000000000000007</v>
      </c>
      <c r="D112" s="100"/>
      <c r="E112" s="100"/>
      <c r="F112" s="39"/>
      <c r="G112" s="91">
        <f t="shared" si="11"/>
        <v>-100</v>
      </c>
    </row>
    <row r="113" spans="1:7">
      <c r="A113" s="16" t="s">
        <v>8</v>
      </c>
      <c r="B113" s="17" t="s">
        <v>9</v>
      </c>
      <c r="C113" s="2">
        <f>C114+C145+C151+C154</f>
        <v>491534.27077</v>
      </c>
      <c r="D113" s="22">
        <f>D114+D144+D149+D151+D154</f>
        <v>1589421.0961219999</v>
      </c>
      <c r="E113" s="23">
        <f>E114+E144+E149+E151+E154</f>
        <v>344632.32672000001</v>
      </c>
      <c r="F113" s="40">
        <f>E113/D113*100</f>
        <v>21.682883633598564</v>
      </c>
      <c r="G113" s="37">
        <f>E113*100/C113-100</f>
        <v>-29.886409307712086</v>
      </c>
    </row>
    <row r="114" spans="1:7" ht="31.5">
      <c r="A114" s="13" t="s">
        <v>10</v>
      </c>
      <c r="B114" s="18" t="s">
        <v>11</v>
      </c>
      <c r="C114" s="3">
        <f>C115+C119+C131+C138</f>
        <v>493257.64338000002</v>
      </c>
      <c r="D114" s="3">
        <f>D115+D119+D131+D138</f>
        <v>1589375.696122</v>
      </c>
      <c r="E114" s="3">
        <f>E115+E119+E131+E138</f>
        <v>375227.34156999999</v>
      </c>
      <c r="F114" s="40">
        <f t="shared" ref="F114:F157" si="12">E114/D114*100</f>
        <v>23.608473596616371</v>
      </c>
      <c r="G114" s="37">
        <f t="shared" ref="G114:G157" si="13">E114*100/C114-100</f>
        <v>-23.928732457384513</v>
      </c>
    </row>
    <row r="115" spans="1:7" ht="21">
      <c r="A115" s="11" t="s">
        <v>12</v>
      </c>
      <c r="B115" s="19" t="s">
        <v>13</v>
      </c>
      <c r="C115" s="4">
        <v>17239.907579999999</v>
      </c>
      <c r="D115" s="6">
        <v>69127</v>
      </c>
      <c r="E115" s="4">
        <v>19803.70032</v>
      </c>
      <c r="F115" s="40">
        <f t="shared" si="12"/>
        <v>28.648285503493572</v>
      </c>
      <c r="G115" s="37">
        <f t="shared" si="13"/>
        <v>14.871267308731134</v>
      </c>
    </row>
    <row r="116" spans="1:7">
      <c r="A116" s="9" t="s">
        <v>14</v>
      </c>
      <c r="B116" s="20" t="s">
        <v>15</v>
      </c>
      <c r="C116" s="5">
        <v>62.57499</v>
      </c>
      <c r="D116" s="24">
        <v>68</v>
      </c>
      <c r="E116" s="5">
        <v>17.00001</v>
      </c>
      <c r="F116" s="38">
        <f t="shared" si="12"/>
        <v>25.00001470588235</v>
      </c>
      <c r="G116" s="39">
        <f t="shared" si="13"/>
        <v>-72.832580556545039</v>
      </c>
    </row>
    <row r="117" spans="1:7" ht="22.5">
      <c r="A117" s="9" t="s">
        <v>16</v>
      </c>
      <c r="B117" s="20" t="s">
        <v>17</v>
      </c>
      <c r="C117" s="5">
        <v>13399.275</v>
      </c>
      <c r="D117" s="24">
        <v>69059</v>
      </c>
      <c r="E117" s="5">
        <v>17264.75001</v>
      </c>
      <c r="F117" s="38">
        <f t="shared" si="12"/>
        <v>25.000000014480371</v>
      </c>
      <c r="G117" s="39">
        <f t="shared" si="13"/>
        <v>28.848389259866678</v>
      </c>
    </row>
    <row r="118" spans="1:7">
      <c r="A118" s="9" t="s">
        <v>18</v>
      </c>
      <c r="B118" s="20" t="s">
        <v>19</v>
      </c>
      <c r="C118" s="5">
        <v>3778.0575899999999</v>
      </c>
      <c r="D118" s="24">
        <v>0</v>
      </c>
      <c r="E118" s="5">
        <v>2521.9503</v>
      </c>
      <c r="F118" s="38"/>
      <c r="G118" s="39">
        <f t="shared" si="13"/>
        <v>-33.247436283786243</v>
      </c>
    </row>
    <row r="119" spans="1:7" ht="21">
      <c r="A119" s="11" t="s">
        <v>20</v>
      </c>
      <c r="B119" s="19" t="s">
        <v>21</v>
      </c>
      <c r="C119" s="6">
        <f>C120+C121+C122+C123+C124+C125+C126+C129+C130+C127+C128</f>
        <v>279569.67011000001</v>
      </c>
      <c r="D119" s="6">
        <f>D120+D121+D122+D123+D124+D125+D126+D129+D130+D127+D128</f>
        <v>598312.56962199998</v>
      </c>
      <c r="E119" s="4">
        <v>164211.33046</v>
      </c>
      <c r="F119" s="40">
        <f t="shared" si="12"/>
        <v>27.445743044266131</v>
      </c>
      <c r="G119" s="37">
        <f t="shared" si="13"/>
        <v>-41.262823540411553</v>
      </c>
    </row>
    <row r="120" spans="1:7" ht="22.5">
      <c r="A120" s="9" t="s">
        <v>22</v>
      </c>
      <c r="B120" s="20" t="s">
        <v>23</v>
      </c>
      <c r="C120" s="25"/>
      <c r="D120" s="24">
        <v>173421.88316</v>
      </c>
      <c r="E120" s="5">
        <v>8708.4391300000007</v>
      </c>
      <c r="F120" s="38">
        <f t="shared" si="12"/>
        <v>5.0215341751107303</v>
      </c>
      <c r="G120" s="39"/>
    </row>
    <row r="121" spans="1:7" ht="90">
      <c r="A121" s="9" t="s">
        <v>24</v>
      </c>
      <c r="B121" s="20" t="s">
        <v>25</v>
      </c>
      <c r="C121" s="5">
        <v>217947.98065000001</v>
      </c>
      <c r="D121" s="24">
        <v>72808.441709999999</v>
      </c>
      <c r="E121" s="5">
        <v>67657.737510000006</v>
      </c>
      <c r="F121" s="38">
        <f t="shared" si="12"/>
        <v>92.925677189307905</v>
      </c>
      <c r="G121" s="39">
        <f t="shared" si="13"/>
        <v>-68.956933068055932</v>
      </c>
    </row>
    <row r="122" spans="1:7" ht="67.5">
      <c r="A122" s="9" t="s">
        <v>26</v>
      </c>
      <c r="B122" s="20" t="s">
        <v>27</v>
      </c>
      <c r="C122" s="5">
        <v>462.61842999999999</v>
      </c>
      <c r="D122" s="24">
        <v>3065.6185999999998</v>
      </c>
      <c r="E122" s="5">
        <v>0</v>
      </c>
      <c r="F122" s="38">
        <f t="shared" si="12"/>
        <v>0</v>
      </c>
      <c r="G122" s="39">
        <f t="shared" si="13"/>
        <v>-100</v>
      </c>
    </row>
    <row r="123" spans="1:7" ht="45">
      <c r="A123" s="9" t="s">
        <v>28</v>
      </c>
      <c r="B123" s="20" t="s">
        <v>29</v>
      </c>
      <c r="C123" s="5">
        <v>3100</v>
      </c>
      <c r="D123" s="24">
        <v>16113.4</v>
      </c>
      <c r="E123" s="5">
        <v>4860</v>
      </c>
      <c r="F123" s="38">
        <f t="shared" si="12"/>
        <v>30.16123226631251</v>
      </c>
      <c r="G123" s="39">
        <f t="shared" si="13"/>
        <v>56.774193548387103</v>
      </c>
    </row>
    <row r="124" spans="1:7" ht="45">
      <c r="A124" s="9" t="s">
        <v>30</v>
      </c>
      <c r="B124" s="20" t="s">
        <v>31</v>
      </c>
      <c r="C124" s="5">
        <v>384.43216999999999</v>
      </c>
      <c r="D124" s="24">
        <v>3291.7316000000001</v>
      </c>
      <c r="E124" s="5">
        <v>3291.7316000000001</v>
      </c>
      <c r="F124" s="38">
        <f t="shared" si="12"/>
        <v>100</v>
      </c>
      <c r="G124" s="39">
        <f t="shared" si="13"/>
        <v>756.25810139666521</v>
      </c>
    </row>
    <row r="125" spans="1:7" ht="22.5">
      <c r="A125" s="9" t="s">
        <v>32</v>
      </c>
      <c r="B125" s="20" t="s">
        <v>33</v>
      </c>
      <c r="C125" s="25"/>
      <c r="D125" s="24">
        <v>1197.65003</v>
      </c>
      <c r="E125" s="5">
        <v>0</v>
      </c>
      <c r="F125" s="38">
        <f t="shared" si="12"/>
        <v>0</v>
      </c>
      <c r="G125" s="39"/>
    </row>
    <row r="126" spans="1:7">
      <c r="A126" s="9" t="s">
        <v>34</v>
      </c>
      <c r="B126" s="20" t="s">
        <v>35</v>
      </c>
      <c r="C126" s="5">
        <v>294.59089</v>
      </c>
      <c r="D126" s="24">
        <v>328.32485000000003</v>
      </c>
      <c r="E126" s="5">
        <v>328.32485000000003</v>
      </c>
      <c r="F126" s="38">
        <f t="shared" si="12"/>
        <v>100</v>
      </c>
      <c r="G126" s="39">
        <f t="shared" si="13"/>
        <v>11.451121248182517</v>
      </c>
    </row>
    <row r="127" spans="1:7" ht="22.5">
      <c r="A127" s="9" t="s">
        <v>178</v>
      </c>
      <c r="B127" s="20" t="s">
        <v>176</v>
      </c>
      <c r="C127" s="5"/>
      <c r="D127" s="24">
        <v>5488.232</v>
      </c>
      <c r="E127" s="5"/>
      <c r="F127" s="38"/>
      <c r="G127" s="39"/>
    </row>
    <row r="128" spans="1:7" ht="22.5">
      <c r="A128" s="9" t="s">
        <v>179</v>
      </c>
      <c r="B128" s="20" t="s">
        <v>177</v>
      </c>
      <c r="C128" s="5"/>
      <c r="D128" s="24">
        <v>4286.5263199999999</v>
      </c>
      <c r="E128" s="5"/>
      <c r="F128" s="38"/>
      <c r="G128" s="39"/>
    </row>
    <row r="129" spans="1:7" ht="22.5">
      <c r="A129" s="9" t="s">
        <v>36</v>
      </c>
      <c r="B129" s="20" t="s">
        <v>37</v>
      </c>
      <c r="C129" s="5">
        <v>6401.80555</v>
      </c>
      <c r="D129" s="24">
        <v>107033.61112</v>
      </c>
      <c r="E129" s="5">
        <v>15582</v>
      </c>
      <c r="F129" s="38">
        <f t="shared" si="12"/>
        <v>14.558043811611988</v>
      </c>
      <c r="G129" s="39">
        <f t="shared" si="13"/>
        <v>143.4000826532446</v>
      </c>
    </row>
    <row r="130" spans="1:7">
      <c r="A130" s="9" t="s">
        <v>38</v>
      </c>
      <c r="B130" s="20" t="s">
        <v>39</v>
      </c>
      <c r="C130" s="5">
        <v>50978.242420000002</v>
      </c>
      <c r="D130" s="24">
        <f>206277.150232+5000</f>
        <v>211277.15023200001</v>
      </c>
      <c r="E130" s="5">
        <v>63783.097370000003</v>
      </c>
      <c r="F130" s="38">
        <f t="shared" si="12"/>
        <v>30.189302203272248</v>
      </c>
      <c r="G130" s="39">
        <f t="shared" si="13"/>
        <v>25.118274664126801</v>
      </c>
    </row>
    <row r="131" spans="1:7" ht="21">
      <c r="A131" s="11" t="s">
        <v>40</v>
      </c>
      <c r="B131" s="19" t="s">
        <v>41</v>
      </c>
      <c r="C131" s="6">
        <f>C132+C133+C134+C135+C136+C137</f>
        <v>187148.06569000002</v>
      </c>
      <c r="D131" s="6">
        <f>D132+D133+D134+D135+D136+D137</f>
        <v>885615.576</v>
      </c>
      <c r="E131" s="6">
        <f>E132+E133+E134+E135+E136+E137</f>
        <v>183932.31078999999</v>
      </c>
      <c r="F131" s="40">
        <f t="shared" si="12"/>
        <v>20.7688658346271</v>
      </c>
      <c r="G131" s="37">
        <f t="shared" si="13"/>
        <v>-1.7182944895229326</v>
      </c>
    </row>
    <row r="132" spans="1:7" ht="33.75">
      <c r="A132" s="9" t="s">
        <v>42</v>
      </c>
      <c r="B132" s="20" t="s">
        <v>43</v>
      </c>
      <c r="C132" s="5">
        <v>19424.587240000001</v>
      </c>
      <c r="D132" s="24">
        <v>79969.486000000004</v>
      </c>
      <c r="E132" s="5">
        <v>16275.55177</v>
      </c>
      <c r="F132" s="38">
        <f t="shared" si="12"/>
        <v>20.35220255135815</v>
      </c>
      <c r="G132" s="39">
        <f t="shared" si="13"/>
        <v>-16.211595289476023</v>
      </c>
    </row>
    <row r="133" spans="1:7" ht="56.25">
      <c r="A133" s="9" t="s">
        <v>44</v>
      </c>
      <c r="B133" s="20" t="s">
        <v>45</v>
      </c>
      <c r="C133" s="5">
        <v>4500</v>
      </c>
      <c r="D133" s="24">
        <v>13142</v>
      </c>
      <c r="E133" s="5">
        <v>1578.8543199999999</v>
      </c>
      <c r="F133" s="38">
        <f t="shared" si="12"/>
        <v>12.013805509054938</v>
      </c>
      <c r="G133" s="39">
        <f t="shared" si="13"/>
        <v>-64.914348444444443</v>
      </c>
    </row>
    <row r="134" spans="1:7" ht="56.25">
      <c r="A134" s="7" t="s">
        <v>173</v>
      </c>
      <c r="B134" s="20" t="s">
        <v>81</v>
      </c>
      <c r="C134" s="5">
        <v>3200.41345</v>
      </c>
      <c r="D134" s="24"/>
      <c r="E134" s="5"/>
      <c r="F134" s="38"/>
      <c r="G134" s="39">
        <f t="shared" si="13"/>
        <v>-100</v>
      </c>
    </row>
    <row r="135" spans="1:7" ht="33.75">
      <c r="A135" s="7" t="s">
        <v>180</v>
      </c>
      <c r="B135" s="20" t="s">
        <v>181</v>
      </c>
      <c r="C135" s="5">
        <v>636.96500000000003</v>
      </c>
      <c r="D135" s="24">
        <v>4934.5770000000002</v>
      </c>
      <c r="E135" s="5">
        <v>728.00469999999996</v>
      </c>
      <c r="F135" s="38"/>
      <c r="G135" s="39"/>
    </row>
    <row r="136" spans="1:7" ht="45">
      <c r="A136" s="9" t="s">
        <v>46</v>
      </c>
      <c r="B136" s="20" t="s">
        <v>47</v>
      </c>
      <c r="C136" s="25"/>
      <c r="D136" s="24">
        <v>26.113</v>
      </c>
      <c r="E136" s="5">
        <v>0</v>
      </c>
      <c r="F136" s="38">
        <f t="shared" si="12"/>
        <v>0</v>
      </c>
      <c r="G136" s="39"/>
    </row>
    <row r="137" spans="1:7">
      <c r="A137" s="9" t="s">
        <v>48</v>
      </c>
      <c r="B137" s="20" t="s">
        <v>49</v>
      </c>
      <c r="C137" s="5">
        <v>159386.1</v>
      </c>
      <c r="D137" s="24">
        <v>787543.4</v>
      </c>
      <c r="E137" s="5">
        <v>165349.9</v>
      </c>
      <c r="F137" s="38">
        <f t="shared" si="12"/>
        <v>20.995655604503828</v>
      </c>
      <c r="G137" s="39">
        <f t="shared" si="13"/>
        <v>3.7417315562649378</v>
      </c>
    </row>
    <row r="138" spans="1:7">
      <c r="A138" s="11" t="s">
        <v>50</v>
      </c>
      <c r="B138" s="19" t="s">
        <v>51</v>
      </c>
      <c r="C138" s="4">
        <f>C141+C142</f>
        <v>9300</v>
      </c>
      <c r="D138" s="6">
        <f>D139+D140+D141+D142+D143</f>
        <v>36320.550499999998</v>
      </c>
      <c r="E138" s="4">
        <f>E140+E141</f>
        <v>7280</v>
      </c>
      <c r="F138" s="40">
        <f t="shared" si="12"/>
        <v>20.043749061567777</v>
      </c>
      <c r="G138" s="37">
        <f t="shared" si="13"/>
        <v>-21.72043010752688</v>
      </c>
    </row>
    <row r="139" spans="1:7" ht="45">
      <c r="A139" s="9" t="s">
        <v>52</v>
      </c>
      <c r="B139" s="20" t="s">
        <v>53</v>
      </c>
      <c r="C139" s="5"/>
      <c r="D139" s="24"/>
      <c r="E139" s="5"/>
      <c r="F139" s="38" t="e">
        <f t="shared" si="12"/>
        <v>#DIV/0!</v>
      </c>
      <c r="G139" s="39" t="e">
        <f t="shared" si="13"/>
        <v>#DIV/0!</v>
      </c>
    </row>
    <row r="140" spans="1:7" ht="56.25">
      <c r="A140" s="9" t="s">
        <v>54</v>
      </c>
      <c r="B140" s="20" t="s">
        <v>55</v>
      </c>
      <c r="C140" s="5"/>
      <c r="D140" s="24">
        <v>3911.0070000000001</v>
      </c>
      <c r="E140" s="5">
        <v>980</v>
      </c>
      <c r="F140" s="38">
        <f t="shared" si="12"/>
        <v>25.057485194989422</v>
      </c>
      <c r="G140" s="39"/>
    </row>
    <row r="141" spans="1:7" ht="101.25">
      <c r="A141" s="9" t="s">
        <v>56</v>
      </c>
      <c r="B141" s="20" t="s">
        <v>57</v>
      </c>
      <c r="C141" s="5">
        <v>6300</v>
      </c>
      <c r="D141" s="24">
        <v>25214.1</v>
      </c>
      <c r="E141" s="5">
        <v>6300</v>
      </c>
      <c r="F141" s="38">
        <f t="shared" si="12"/>
        <v>24.986019727057482</v>
      </c>
      <c r="G141" s="39">
        <f t="shared" si="13"/>
        <v>0</v>
      </c>
    </row>
    <row r="142" spans="1:7" ht="22.5">
      <c r="A142" s="9" t="s">
        <v>174</v>
      </c>
      <c r="B142" s="8" t="s">
        <v>82</v>
      </c>
      <c r="C142" s="5">
        <v>3000</v>
      </c>
      <c r="D142" s="24"/>
      <c r="E142" s="5"/>
      <c r="F142" s="38"/>
      <c r="G142" s="39">
        <f t="shared" si="13"/>
        <v>-100</v>
      </c>
    </row>
    <row r="143" spans="1:7" ht="22.5">
      <c r="A143" s="9" t="s">
        <v>182</v>
      </c>
      <c r="B143" s="8" t="s">
        <v>183</v>
      </c>
      <c r="C143" s="5"/>
      <c r="D143" s="24">
        <v>7195.4435000000003</v>
      </c>
      <c r="E143" s="5"/>
      <c r="F143" s="38"/>
      <c r="G143" s="39"/>
    </row>
    <row r="144" spans="1:7">
      <c r="A144" s="13" t="s">
        <v>58</v>
      </c>
      <c r="B144" s="14" t="s">
        <v>59</v>
      </c>
      <c r="C144" s="10">
        <f>C145</f>
        <v>33.4</v>
      </c>
      <c r="D144" s="3">
        <f>D145</f>
        <v>45.4</v>
      </c>
      <c r="E144" s="10">
        <f>E145</f>
        <v>118.19999999999999</v>
      </c>
      <c r="F144" s="40"/>
      <c r="G144" s="37">
        <f t="shared" si="13"/>
        <v>253.89221556886224</v>
      </c>
    </row>
    <row r="145" spans="1:7" ht="21">
      <c r="A145" s="11" t="s">
        <v>60</v>
      </c>
      <c r="B145" s="12" t="s">
        <v>61</v>
      </c>
      <c r="C145" s="4">
        <f>C146+C148</f>
        <v>33.4</v>
      </c>
      <c r="D145" s="6">
        <f>D147+D148+D146</f>
        <v>45.4</v>
      </c>
      <c r="E145" s="4">
        <f>E146+E147+E148</f>
        <v>118.19999999999999</v>
      </c>
      <c r="F145" s="40"/>
      <c r="G145" s="37">
        <f t="shared" si="13"/>
        <v>253.89221556886224</v>
      </c>
    </row>
    <row r="146" spans="1:7" ht="67.5">
      <c r="A146" s="9" t="s">
        <v>62</v>
      </c>
      <c r="B146" s="8" t="s">
        <v>63</v>
      </c>
      <c r="C146" s="5">
        <v>3.4</v>
      </c>
      <c r="D146" s="24"/>
      <c r="E146" s="5">
        <v>32.799999999999997</v>
      </c>
      <c r="F146" s="38"/>
      <c r="G146" s="37">
        <f t="shared" si="13"/>
        <v>864.7058823529411</v>
      </c>
    </row>
    <row r="147" spans="1:7" ht="33.75">
      <c r="A147" s="9" t="s">
        <v>184</v>
      </c>
      <c r="B147" s="8" t="s">
        <v>186</v>
      </c>
      <c r="C147" s="5"/>
      <c r="D147" s="24">
        <v>15.4</v>
      </c>
      <c r="E147" s="5">
        <v>45.4</v>
      </c>
      <c r="F147" s="38"/>
      <c r="G147" s="37"/>
    </row>
    <row r="148" spans="1:7" ht="22.5">
      <c r="A148" s="9" t="s">
        <v>185</v>
      </c>
      <c r="B148" s="8" t="s">
        <v>187</v>
      </c>
      <c r="C148" s="5">
        <v>30</v>
      </c>
      <c r="D148" s="24">
        <v>30</v>
      </c>
      <c r="E148" s="5">
        <v>40</v>
      </c>
      <c r="F148" s="38"/>
      <c r="G148" s="37"/>
    </row>
    <row r="149" spans="1:7" ht="94.5">
      <c r="A149" s="13" t="s">
        <v>64</v>
      </c>
      <c r="B149" s="14" t="s">
        <v>65</v>
      </c>
      <c r="C149" s="26"/>
      <c r="D149" s="3">
        <v>0</v>
      </c>
      <c r="E149" s="10">
        <f>E150</f>
        <v>-198.33340000000001</v>
      </c>
      <c r="F149" s="38"/>
      <c r="G149" s="37"/>
    </row>
    <row r="150" spans="1:7" ht="84">
      <c r="A150" s="11" t="s">
        <v>66</v>
      </c>
      <c r="B150" s="12" t="s">
        <v>67</v>
      </c>
      <c r="C150" s="27"/>
      <c r="D150" s="6">
        <v>0</v>
      </c>
      <c r="E150" s="4">
        <v>-198.33340000000001</v>
      </c>
      <c r="F150" s="38"/>
      <c r="G150" s="37"/>
    </row>
    <row r="151" spans="1:7" ht="52.5">
      <c r="A151" s="13" t="s">
        <v>68</v>
      </c>
      <c r="B151" s="14" t="s">
        <v>69</v>
      </c>
      <c r="C151" s="10">
        <f>C152</f>
        <v>6.5799999999999997E-2</v>
      </c>
      <c r="D151" s="3">
        <v>0</v>
      </c>
      <c r="E151" s="10">
        <f>E152</f>
        <v>2576.67796</v>
      </c>
      <c r="F151" s="38"/>
      <c r="G151" s="37">
        <f t="shared" si="13"/>
        <v>3915823.9513677815</v>
      </c>
    </row>
    <row r="152" spans="1:7" ht="73.5">
      <c r="A152" s="11" t="s">
        <v>70</v>
      </c>
      <c r="B152" s="12" t="s">
        <v>71</v>
      </c>
      <c r="C152" s="4">
        <f>C153</f>
        <v>6.5799999999999997E-2</v>
      </c>
      <c r="D152" s="6">
        <v>0</v>
      </c>
      <c r="E152" s="4">
        <f>E153</f>
        <v>2576.67796</v>
      </c>
      <c r="F152" s="38"/>
      <c r="G152" s="37">
        <f t="shared" si="13"/>
        <v>3915823.9513677815</v>
      </c>
    </row>
    <row r="153" spans="1:7" ht="67.5">
      <c r="A153" s="9" t="s">
        <v>72</v>
      </c>
      <c r="B153" s="8" t="s">
        <v>73</v>
      </c>
      <c r="C153" s="5">
        <v>6.5799999999999997E-2</v>
      </c>
      <c r="D153" s="24">
        <v>0</v>
      </c>
      <c r="E153" s="5">
        <v>2576.67796</v>
      </c>
      <c r="F153" s="38"/>
      <c r="G153" s="39">
        <f t="shared" si="13"/>
        <v>3915823.9513677815</v>
      </c>
    </row>
    <row r="154" spans="1:7" ht="42">
      <c r="A154" s="13" t="s">
        <v>74</v>
      </c>
      <c r="B154" s="14" t="s">
        <v>75</v>
      </c>
      <c r="C154" s="10">
        <v>-1756.8384100000001</v>
      </c>
      <c r="D154" s="3">
        <v>0</v>
      </c>
      <c r="E154" s="10">
        <v>-33091.559410000002</v>
      </c>
      <c r="F154" s="38"/>
      <c r="G154" s="37">
        <f t="shared" si="13"/>
        <v>1783.5858335998016</v>
      </c>
    </row>
    <row r="155" spans="1:7" ht="42">
      <c r="A155" s="11" t="s">
        <v>76</v>
      </c>
      <c r="B155" s="12" t="s">
        <v>77</v>
      </c>
      <c r="C155" s="4">
        <v>-1756.8384100000001</v>
      </c>
      <c r="D155" s="6">
        <v>0</v>
      </c>
      <c r="E155" s="4">
        <v>-33091.559410000002</v>
      </c>
      <c r="F155" s="38"/>
      <c r="G155" s="37">
        <f t="shared" si="13"/>
        <v>1783.5858335998016</v>
      </c>
    </row>
    <row r="156" spans="1:7" ht="45">
      <c r="A156" s="9" t="s">
        <v>78</v>
      </c>
      <c r="B156" s="8" t="s">
        <v>79</v>
      </c>
      <c r="C156" s="5">
        <v>-1756.8384100000001</v>
      </c>
      <c r="D156" s="24">
        <v>0</v>
      </c>
      <c r="E156" s="5">
        <v>-33091.559410000002</v>
      </c>
      <c r="F156" s="38"/>
      <c r="G156" s="39">
        <f t="shared" si="13"/>
        <v>1783.5858335998016</v>
      </c>
    </row>
    <row r="157" spans="1:7">
      <c r="A157" s="30" t="s">
        <v>80</v>
      </c>
      <c r="B157" s="31"/>
      <c r="C157" s="28">
        <f>C113+C5</f>
        <v>594945.47077000001</v>
      </c>
      <c r="D157" s="28">
        <f>D113+D5</f>
        <v>2071926.7961219999</v>
      </c>
      <c r="E157" s="29">
        <f>E113+E5</f>
        <v>459113.72671999998</v>
      </c>
      <c r="F157" s="40">
        <f t="shared" si="12"/>
        <v>22.15878126482642</v>
      </c>
      <c r="G157" s="37">
        <f t="shared" si="13"/>
        <v>-22.830956906723173</v>
      </c>
    </row>
    <row r="158" spans="1:7">
      <c r="A158" s="21"/>
      <c r="B158" s="21"/>
      <c r="C158" s="21"/>
      <c r="D158" s="21"/>
      <c r="E158" s="21"/>
    </row>
  </sheetData>
  <mergeCells count="2">
    <mergeCell ref="A3:E3"/>
    <mergeCell ref="A2:G2"/>
  </mergeCells>
  <pageMargins left="0.7" right="0.7" top="0.75" bottom="0.75" header="0.3" footer="0.3"/>
  <pageSetup paperSize="9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A16" workbookViewId="0">
      <selection activeCell="D40" sqref="D40:E40"/>
    </sheetView>
  </sheetViews>
  <sheetFormatPr defaultRowHeight="15"/>
  <cols>
    <col min="1" max="1" width="14.28515625" customWidth="1"/>
    <col min="2" max="2" width="37" customWidth="1"/>
    <col min="3" max="3" width="9.42578125" customWidth="1"/>
    <col min="4" max="4" width="12" customWidth="1"/>
    <col min="5" max="5" width="10.140625" customWidth="1"/>
    <col min="6" max="6" width="10.28515625" customWidth="1"/>
    <col min="7" max="7" width="15.28515625" customWidth="1"/>
  </cols>
  <sheetData>
    <row r="1" spans="1:7" ht="40.5" customHeight="1">
      <c r="A1" s="81" t="s">
        <v>190</v>
      </c>
      <c r="B1" s="81"/>
      <c r="C1" s="81"/>
      <c r="D1" s="81"/>
      <c r="E1" s="81"/>
      <c r="F1" s="81"/>
      <c r="G1" s="81"/>
    </row>
    <row r="2" spans="1:7" ht="51" customHeight="1">
      <c r="A2" s="63" t="s">
        <v>99</v>
      </c>
      <c r="B2" s="56" t="s">
        <v>98</v>
      </c>
      <c r="C2" s="41" t="s">
        <v>85</v>
      </c>
      <c r="D2" s="56" t="s">
        <v>100</v>
      </c>
      <c r="E2" s="41" t="s">
        <v>96</v>
      </c>
      <c r="F2" s="36" t="s">
        <v>83</v>
      </c>
      <c r="G2" s="36" t="s">
        <v>84</v>
      </c>
    </row>
    <row r="3" spans="1:7">
      <c r="A3" s="57" t="s">
        <v>102</v>
      </c>
      <c r="B3" s="58" t="s">
        <v>101</v>
      </c>
      <c r="C3" s="77">
        <f>C4+C5+C6+C7+C8+C9+C10</f>
        <v>42283.819089999997</v>
      </c>
      <c r="D3" s="68">
        <f>D4+D5+D6+D7+D8+D9+D10</f>
        <v>232067.33010000002</v>
      </c>
      <c r="E3" s="68">
        <f>E4+E5+E6+E7+E8+E9+E10</f>
        <v>46553.809949999995</v>
      </c>
      <c r="F3" s="75">
        <f>E3/D3*100</f>
        <v>20.060475522314803</v>
      </c>
      <c r="G3" s="64">
        <f>E3*100/C3-100</f>
        <v>10.098403956632751</v>
      </c>
    </row>
    <row r="4" spans="1:7" ht="38.25">
      <c r="A4" s="59" t="s">
        <v>112</v>
      </c>
      <c r="B4" s="60" t="s">
        <v>111</v>
      </c>
      <c r="C4" s="66">
        <v>2772.6933399999998</v>
      </c>
      <c r="D4" s="71">
        <v>15325.57555</v>
      </c>
      <c r="E4" s="72">
        <v>2820.12716</v>
      </c>
      <c r="F4" s="70">
        <f t="shared" ref="F4:F40" si="0">E4/D4*100</f>
        <v>18.401443722614385</v>
      </c>
      <c r="G4" s="74">
        <f t="shared" ref="G4:G40" si="1">E4*100/C4-100</f>
        <v>1.7107488706270146</v>
      </c>
    </row>
    <row r="5" spans="1:7" ht="51">
      <c r="A5" s="59" t="s">
        <v>114</v>
      </c>
      <c r="B5" s="60" t="s">
        <v>113</v>
      </c>
      <c r="C5" s="66">
        <v>20.12</v>
      </c>
      <c r="D5" s="71">
        <v>150</v>
      </c>
      <c r="E5" s="72">
        <v>43.345999999999997</v>
      </c>
      <c r="F5" s="70">
        <f t="shared" si="0"/>
        <v>28.897333333333329</v>
      </c>
      <c r="G5" s="74">
        <f t="shared" si="1"/>
        <v>115.43737574552679</v>
      </c>
    </row>
    <row r="6" spans="1:7" ht="63.75">
      <c r="A6" s="59" t="s">
        <v>116</v>
      </c>
      <c r="B6" s="60" t="s">
        <v>115</v>
      </c>
      <c r="C6" s="66">
        <v>32842.333019999998</v>
      </c>
      <c r="D6" s="71">
        <v>165173.49423000001</v>
      </c>
      <c r="E6" s="72">
        <v>33969.73214</v>
      </c>
      <c r="F6" s="70">
        <f t="shared" si="0"/>
        <v>20.566091610738699</v>
      </c>
      <c r="G6" s="74">
        <f t="shared" si="1"/>
        <v>3.432761976177062</v>
      </c>
    </row>
    <row r="7" spans="1:7">
      <c r="A7" s="59" t="s">
        <v>110</v>
      </c>
      <c r="B7" s="60" t="s">
        <v>109</v>
      </c>
      <c r="C7" s="66">
        <v>0</v>
      </c>
      <c r="D7" s="71">
        <v>26.113</v>
      </c>
      <c r="E7" s="72">
        <v>0</v>
      </c>
      <c r="F7" s="70">
        <f t="shared" si="0"/>
        <v>0</v>
      </c>
      <c r="G7" s="64"/>
    </row>
    <row r="8" spans="1:7" ht="51">
      <c r="A8" s="59" t="s">
        <v>106</v>
      </c>
      <c r="B8" s="60" t="s">
        <v>105</v>
      </c>
      <c r="C8" s="66">
        <v>3403.5727299999999</v>
      </c>
      <c r="D8" s="71">
        <v>19783.458999999999</v>
      </c>
      <c r="E8" s="72">
        <v>4447.9915199999996</v>
      </c>
      <c r="F8" s="70">
        <f t="shared" si="0"/>
        <v>22.483386348160856</v>
      </c>
      <c r="G8" s="64">
        <f t="shared" si="1"/>
        <v>30.685954814310662</v>
      </c>
    </row>
    <row r="9" spans="1:7">
      <c r="A9" s="59" t="s">
        <v>108</v>
      </c>
      <c r="B9" s="60" t="s">
        <v>107</v>
      </c>
      <c r="C9" s="66">
        <v>0</v>
      </c>
      <c r="D9" s="71">
        <v>985.09900000000005</v>
      </c>
      <c r="E9" s="72">
        <v>0</v>
      </c>
      <c r="F9" s="70">
        <f t="shared" si="0"/>
        <v>0</v>
      </c>
      <c r="G9" s="64"/>
    </row>
    <row r="10" spans="1:7">
      <c r="A10" s="59" t="s">
        <v>104</v>
      </c>
      <c r="B10" s="60" t="s">
        <v>103</v>
      </c>
      <c r="C10" s="66">
        <v>3245.1</v>
      </c>
      <c r="D10" s="71">
        <v>30623.589319999999</v>
      </c>
      <c r="E10" s="72">
        <v>5272.6131299999997</v>
      </c>
      <c r="F10" s="70">
        <f t="shared" si="0"/>
        <v>17.217489024242177</v>
      </c>
      <c r="G10" s="64">
        <f t="shared" si="1"/>
        <v>62.479218822224283</v>
      </c>
    </row>
    <row r="11" spans="1:7" ht="38.25">
      <c r="A11" s="57" t="s">
        <v>118</v>
      </c>
      <c r="B11" s="58" t="s">
        <v>117</v>
      </c>
      <c r="C11" s="77">
        <f>C12</f>
        <v>200.755</v>
      </c>
      <c r="D11" s="68">
        <f>D12</f>
        <v>14374.982040000001</v>
      </c>
      <c r="E11" s="69">
        <f>E12</f>
        <v>246.51016000000001</v>
      </c>
      <c r="F11" s="75">
        <f t="shared" si="0"/>
        <v>1.7148554294819836</v>
      </c>
      <c r="G11" s="64">
        <f t="shared" si="1"/>
        <v>22.791541929217203</v>
      </c>
    </row>
    <row r="12" spans="1:7" ht="51">
      <c r="A12" s="59" t="s">
        <v>120</v>
      </c>
      <c r="B12" s="60" t="s">
        <v>119</v>
      </c>
      <c r="C12" s="66">
        <v>200.755</v>
      </c>
      <c r="D12" s="71">
        <v>14374.982040000001</v>
      </c>
      <c r="E12" s="72">
        <v>246.51016000000001</v>
      </c>
      <c r="F12" s="70">
        <f t="shared" si="0"/>
        <v>1.7148554294819836</v>
      </c>
      <c r="G12" s="74">
        <f t="shared" si="1"/>
        <v>22.791541929217203</v>
      </c>
    </row>
    <row r="13" spans="1:7">
      <c r="A13" s="57" t="s">
        <v>122</v>
      </c>
      <c r="B13" s="58" t="s">
        <v>121</v>
      </c>
      <c r="C13" s="77">
        <f>C14+C15+C16</f>
        <v>23573.496019999999</v>
      </c>
      <c r="D13" s="68">
        <v>92296.852840000007</v>
      </c>
      <c r="E13" s="69">
        <f>E14+E15+E16</f>
        <v>23827.414049999999</v>
      </c>
      <c r="F13" s="75">
        <f t="shared" si="0"/>
        <v>25.816063405006563</v>
      </c>
      <c r="G13" s="64">
        <f t="shared" si="1"/>
        <v>1.0771335307439074</v>
      </c>
    </row>
    <row r="14" spans="1:7">
      <c r="A14" s="59" t="s">
        <v>128</v>
      </c>
      <c r="B14" s="60" t="s">
        <v>127</v>
      </c>
      <c r="C14" s="66"/>
      <c r="D14" s="71">
        <v>12625.50432</v>
      </c>
      <c r="E14" s="72">
        <v>86.111999999999995</v>
      </c>
      <c r="F14" s="70">
        <f t="shared" si="0"/>
        <v>0.68204800234070961</v>
      </c>
      <c r="G14" s="74"/>
    </row>
    <row r="15" spans="1:7">
      <c r="A15" s="59" t="s">
        <v>124</v>
      </c>
      <c r="B15" s="60" t="s">
        <v>123</v>
      </c>
      <c r="C15" s="66">
        <v>13237.82</v>
      </c>
      <c r="D15" s="71">
        <v>44920.58152</v>
      </c>
      <c r="E15" s="72">
        <v>12187.51641</v>
      </c>
      <c r="F15" s="70">
        <f t="shared" si="0"/>
        <v>27.131252529697885</v>
      </c>
      <c r="G15" s="74">
        <f t="shared" si="1"/>
        <v>-7.9341129430676602</v>
      </c>
    </row>
    <row r="16" spans="1:7" ht="25.5">
      <c r="A16" s="59" t="s">
        <v>126</v>
      </c>
      <c r="B16" s="60" t="s">
        <v>125</v>
      </c>
      <c r="C16" s="66">
        <v>10335.676020000001</v>
      </c>
      <c r="D16" s="71">
        <v>34750.767</v>
      </c>
      <c r="E16" s="72">
        <v>11553.78564</v>
      </c>
      <c r="F16" s="70">
        <f t="shared" si="0"/>
        <v>33.247570161544928</v>
      </c>
      <c r="G16" s="74">
        <f t="shared" si="1"/>
        <v>11.785485706429867</v>
      </c>
    </row>
    <row r="17" spans="1:7" ht="25.5">
      <c r="A17" s="57" t="s">
        <v>130</v>
      </c>
      <c r="B17" s="58" t="s">
        <v>129</v>
      </c>
      <c r="C17" s="77">
        <f>C18+C19+C20</f>
        <v>199068.61298999999</v>
      </c>
      <c r="D17" s="68">
        <f>D18+D19+D20</f>
        <v>1007926.41883</v>
      </c>
      <c r="E17" s="68">
        <f>E18+E19+E20</f>
        <v>109852.70883</v>
      </c>
      <c r="F17" s="75">
        <f t="shared" si="0"/>
        <v>10.898881781223366</v>
      </c>
      <c r="G17" s="64">
        <f t="shared" si="1"/>
        <v>-44.816660356437843</v>
      </c>
    </row>
    <row r="18" spans="1:7">
      <c r="A18" s="59" t="s">
        <v>134</v>
      </c>
      <c r="B18" s="60" t="s">
        <v>133</v>
      </c>
      <c r="C18" s="66">
        <v>188319.90635</v>
      </c>
      <c r="D18" s="71">
        <v>644575.95077999996</v>
      </c>
      <c r="E18" s="72">
        <v>87734.593519999995</v>
      </c>
      <c r="F18" s="70">
        <f t="shared" si="0"/>
        <v>13.611211124745276</v>
      </c>
      <c r="G18" s="74">
        <f t="shared" si="1"/>
        <v>-53.411938641822715</v>
      </c>
    </row>
    <row r="19" spans="1:7">
      <c r="A19" s="59" t="s">
        <v>136</v>
      </c>
      <c r="B19" s="60" t="s">
        <v>135</v>
      </c>
      <c r="C19" s="66">
        <v>775.14963999999998</v>
      </c>
      <c r="D19" s="71">
        <v>296911.75135999999</v>
      </c>
      <c r="E19" s="72">
        <v>11540.97431</v>
      </c>
      <c r="F19" s="70">
        <f t="shared" si="0"/>
        <v>3.8870048952716534</v>
      </c>
      <c r="G19" s="74">
        <f t="shared" si="1"/>
        <v>1388.8704986046305</v>
      </c>
    </row>
    <row r="20" spans="1:7">
      <c r="A20" s="59" t="s">
        <v>132</v>
      </c>
      <c r="B20" s="60" t="s">
        <v>131</v>
      </c>
      <c r="C20" s="66">
        <v>9973.5570000000007</v>
      </c>
      <c r="D20" s="71">
        <v>66438.716690000001</v>
      </c>
      <c r="E20" s="72">
        <v>10577.141</v>
      </c>
      <c r="F20" s="70">
        <f t="shared" si="0"/>
        <v>15.920146455194873</v>
      </c>
      <c r="G20" s="74">
        <f t="shared" si="1"/>
        <v>6.0518428881491104</v>
      </c>
    </row>
    <row r="21" spans="1:7">
      <c r="A21" s="57" t="s">
        <v>138</v>
      </c>
      <c r="B21" s="58" t="s">
        <v>137</v>
      </c>
      <c r="C21" s="65">
        <v>254031.18718000001</v>
      </c>
      <c r="D21" s="68">
        <f>D22+D23+D24+D25+D26</f>
        <v>1229527.92053</v>
      </c>
      <c r="E21" s="68">
        <f>E22+E23+E24+E25+E26</f>
        <v>283719.74859999993</v>
      </c>
      <c r="F21" s="75">
        <f t="shared" si="0"/>
        <v>23.075502708202002</v>
      </c>
      <c r="G21" s="64">
        <f t="shared" si="1"/>
        <v>11.686975032307103</v>
      </c>
    </row>
    <row r="22" spans="1:7">
      <c r="A22" s="59" t="s">
        <v>142</v>
      </c>
      <c r="B22" s="60" t="s">
        <v>141</v>
      </c>
      <c r="C22" s="66">
        <v>71389.478940000001</v>
      </c>
      <c r="D22" s="71">
        <v>308493.70095999999</v>
      </c>
      <c r="E22" s="72">
        <v>74587.711129999996</v>
      </c>
      <c r="F22" s="70">
        <f t="shared" si="0"/>
        <v>24.178033748465811</v>
      </c>
      <c r="G22" s="74">
        <f t="shared" si="1"/>
        <v>4.4799769342594402</v>
      </c>
    </row>
    <row r="23" spans="1:7">
      <c r="A23" s="59" t="s">
        <v>148</v>
      </c>
      <c r="B23" s="60" t="s">
        <v>147</v>
      </c>
      <c r="C23" s="66">
        <v>146002.72476000001</v>
      </c>
      <c r="D23" s="71">
        <v>749727.05226999999</v>
      </c>
      <c r="E23" s="72">
        <v>167714.71559000001</v>
      </c>
      <c r="F23" s="70">
        <f t="shared" si="0"/>
        <v>22.370103237197945</v>
      </c>
      <c r="G23" s="74">
        <f t="shared" si="1"/>
        <v>14.870949063238555</v>
      </c>
    </row>
    <row r="24" spans="1:7">
      <c r="A24" s="59" t="s">
        <v>140</v>
      </c>
      <c r="B24" s="60" t="s">
        <v>139</v>
      </c>
      <c r="C24" s="66">
        <v>25436.072110000001</v>
      </c>
      <c r="D24" s="71">
        <v>102244.43776</v>
      </c>
      <c r="E24" s="72">
        <v>27231.41588</v>
      </c>
      <c r="F24" s="70">
        <f t="shared" si="0"/>
        <v>26.633640398043696</v>
      </c>
      <c r="G24" s="74">
        <f t="shared" si="1"/>
        <v>7.0582586896118045</v>
      </c>
    </row>
    <row r="25" spans="1:7">
      <c r="A25" s="59" t="s">
        <v>146</v>
      </c>
      <c r="B25" s="60" t="s">
        <v>145</v>
      </c>
      <c r="C25" s="66">
        <v>737.31002999999998</v>
      </c>
      <c r="D25" s="71">
        <v>368</v>
      </c>
      <c r="E25" s="72">
        <v>44.173180000000002</v>
      </c>
      <c r="F25" s="70">
        <f t="shared" si="0"/>
        <v>12.003581521739131</v>
      </c>
      <c r="G25" s="74">
        <f t="shared" si="1"/>
        <v>-94.008873038116676</v>
      </c>
    </row>
    <row r="26" spans="1:7">
      <c r="A26" s="59" t="s">
        <v>144</v>
      </c>
      <c r="B26" s="60" t="s">
        <v>143</v>
      </c>
      <c r="C26" s="66">
        <v>10465.601339999999</v>
      </c>
      <c r="D26" s="71">
        <v>68694.72954</v>
      </c>
      <c r="E26" s="72">
        <v>14141.732819999999</v>
      </c>
      <c r="F26" s="70">
        <f t="shared" si="0"/>
        <v>20.586343253255642</v>
      </c>
      <c r="G26" s="74">
        <f t="shared" si="1"/>
        <v>35.125850494129367</v>
      </c>
    </row>
    <row r="27" spans="1:7">
      <c r="A27" s="57" t="s">
        <v>150</v>
      </c>
      <c r="B27" s="58" t="s">
        <v>149</v>
      </c>
      <c r="C27" s="65">
        <v>45043.362000000001</v>
      </c>
      <c r="D27" s="68">
        <f>D28+D29</f>
        <v>169848.99916000001</v>
      </c>
      <c r="E27" s="69">
        <f>E28+E29</f>
        <v>49258.892339999999</v>
      </c>
      <c r="F27" s="75">
        <f t="shared" si="0"/>
        <v>29.001579393233555</v>
      </c>
      <c r="G27" s="64">
        <f t="shared" si="1"/>
        <v>9.3588270342697797</v>
      </c>
    </row>
    <row r="28" spans="1:7">
      <c r="A28" s="59" t="s">
        <v>154</v>
      </c>
      <c r="B28" s="60" t="s">
        <v>153</v>
      </c>
      <c r="C28" s="66">
        <v>36391.250740000003</v>
      </c>
      <c r="D28" s="71">
        <v>124983.26231000001</v>
      </c>
      <c r="E28" s="72">
        <v>39022.80545</v>
      </c>
      <c r="F28" s="70">
        <f t="shared" si="0"/>
        <v>31.222425090177659</v>
      </c>
      <c r="G28" s="74">
        <f t="shared" si="1"/>
        <v>7.2312840490186403</v>
      </c>
    </row>
    <row r="29" spans="1:7" ht="25.5">
      <c r="A29" s="59" t="s">
        <v>152</v>
      </c>
      <c r="B29" s="60" t="s">
        <v>151</v>
      </c>
      <c r="C29" s="66">
        <v>8652.1112599999997</v>
      </c>
      <c r="D29" s="71">
        <v>44865.736850000001</v>
      </c>
      <c r="E29" s="72">
        <v>10236.08689</v>
      </c>
      <c r="F29" s="70">
        <f t="shared" si="0"/>
        <v>22.814930966635846</v>
      </c>
      <c r="G29" s="74">
        <f t="shared" si="1"/>
        <v>18.307388594538253</v>
      </c>
    </row>
    <row r="30" spans="1:7">
      <c r="A30" s="57" t="s">
        <v>156</v>
      </c>
      <c r="B30" s="58" t="s">
        <v>155</v>
      </c>
      <c r="C30" s="65">
        <v>18398.40914</v>
      </c>
      <c r="D30" s="68">
        <f>D31+D32+D33</f>
        <v>65546.545699999988</v>
      </c>
      <c r="E30" s="69">
        <f>E31+E32+E33</f>
        <v>7357.6540000000005</v>
      </c>
      <c r="F30" s="75">
        <f t="shared" si="0"/>
        <v>11.22508275825129</v>
      </c>
      <c r="G30" s="64">
        <f t="shared" si="1"/>
        <v>-60.009292412115585</v>
      </c>
    </row>
    <row r="31" spans="1:7">
      <c r="A31" s="59" t="s">
        <v>160</v>
      </c>
      <c r="B31" s="60" t="s">
        <v>159</v>
      </c>
      <c r="C31" s="66">
        <v>3244.9816599999999</v>
      </c>
      <c r="D31" s="71">
        <v>12852.8267</v>
      </c>
      <c r="E31" s="72">
        <v>3498.22768</v>
      </c>
      <c r="F31" s="70">
        <f t="shared" si="0"/>
        <v>27.217574481106166</v>
      </c>
      <c r="G31" s="74">
        <f t="shared" si="1"/>
        <v>7.8042357872678991</v>
      </c>
    </row>
    <row r="32" spans="1:7">
      <c r="A32" s="59" t="s">
        <v>162</v>
      </c>
      <c r="B32" s="60" t="s">
        <v>161</v>
      </c>
      <c r="C32" s="66">
        <v>2525.9305199999999</v>
      </c>
      <c r="D32" s="71">
        <v>13530</v>
      </c>
      <c r="E32" s="72">
        <v>2280.5720000000001</v>
      </c>
      <c r="F32" s="70">
        <f t="shared" si="0"/>
        <v>16.855668883961567</v>
      </c>
      <c r="G32" s="74">
        <f t="shared" si="1"/>
        <v>-9.7135894300053707</v>
      </c>
    </row>
    <row r="33" spans="1:7">
      <c r="A33" s="59" t="s">
        <v>158</v>
      </c>
      <c r="B33" s="60" t="s">
        <v>157</v>
      </c>
      <c r="C33" s="66">
        <v>12627.49696</v>
      </c>
      <c r="D33" s="71">
        <v>39163.718999999997</v>
      </c>
      <c r="E33" s="72">
        <v>1578.8543199999999</v>
      </c>
      <c r="F33" s="70">
        <f t="shared" si="0"/>
        <v>4.0314208157810549</v>
      </c>
      <c r="G33" s="74">
        <f t="shared" si="1"/>
        <v>-87.496696098986831</v>
      </c>
    </row>
    <row r="34" spans="1:7">
      <c r="A34" s="57" t="s">
        <v>164</v>
      </c>
      <c r="B34" s="58" t="s">
        <v>163</v>
      </c>
      <c r="C34" s="65">
        <v>3712.9725600000002</v>
      </c>
      <c r="D34" s="68">
        <f>D35+D36+D37</f>
        <v>14710.356</v>
      </c>
      <c r="E34" s="69">
        <f>E35+E36+E37</f>
        <v>4003.51271</v>
      </c>
      <c r="F34" s="75">
        <f t="shared" si="0"/>
        <v>27.215607222558042</v>
      </c>
      <c r="G34" s="64">
        <f t="shared" si="1"/>
        <v>7.825001270680005</v>
      </c>
    </row>
    <row r="35" spans="1:7">
      <c r="A35" s="59" t="s">
        <v>168</v>
      </c>
      <c r="B35" s="60" t="s">
        <v>167</v>
      </c>
      <c r="C35" s="66">
        <v>3706.5325600000001</v>
      </c>
      <c r="D35" s="71">
        <v>8396.027</v>
      </c>
      <c r="E35" s="72">
        <v>2377.8122899999998</v>
      </c>
      <c r="F35" s="70">
        <f t="shared" si="0"/>
        <v>28.320684175979899</v>
      </c>
      <c r="G35" s="74">
        <f t="shared" si="1"/>
        <v>-35.848066852001438</v>
      </c>
    </row>
    <row r="36" spans="1:7">
      <c r="A36" s="59" t="s">
        <v>188</v>
      </c>
      <c r="B36" s="60" t="s">
        <v>189</v>
      </c>
      <c r="C36" s="66"/>
      <c r="D36" s="71">
        <v>168</v>
      </c>
      <c r="E36" s="72">
        <v>29.600709999999999</v>
      </c>
      <c r="F36" s="70">
        <f t="shared" si="0"/>
        <v>17.619470238095239</v>
      </c>
      <c r="G36" s="74"/>
    </row>
    <row r="37" spans="1:7">
      <c r="A37" s="59" t="s">
        <v>166</v>
      </c>
      <c r="B37" s="60" t="s">
        <v>165</v>
      </c>
      <c r="C37" s="66">
        <v>6.44</v>
      </c>
      <c r="D37" s="71">
        <v>6146.3289999999997</v>
      </c>
      <c r="E37" s="72">
        <v>1596.09971</v>
      </c>
      <c r="F37" s="70">
        <f t="shared" si="0"/>
        <v>25.968341590565686</v>
      </c>
      <c r="G37" s="64"/>
    </row>
    <row r="38" spans="1:7" ht="38.25">
      <c r="A38" s="57" t="s">
        <v>170</v>
      </c>
      <c r="B38" s="58" t="s">
        <v>169</v>
      </c>
      <c r="C38" s="76"/>
      <c r="D38" s="68">
        <v>400</v>
      </c>
      <c r="E38" s="69">
        <v>0</v>
      </c>
      <c r="F38" s="70">
        <f t="shared" si="0"/>
        <v>0</v>
      </c>
      <c r="G38" s="64"/>
    </row>
    <row r="39" spans="1:7" ht="25.5">
      <c r="A39" s="59" t="s">
        <v>172</v>
      </c>
      <c r="B39" s="60" t="s">
        <v>171</v>
      </c>
      <c r="C39" s="76"/>
      <c r="D39" s="71">
        <v>400</v>
      </c>
      <c r="E39" s="72">
        <v>0</v>
      </c>
      <c r="F39" s="70">
        <f t="shared" si="0"/>
        <v>0</v>
      </c>
      <c r="G39" s="64"/>
    </row>
    <row r="40" spans="1:7">
      <c r="A40" s="61" t="s">
        <v>80</v>
      </c>
      <c r="B40" s="62"/>
      <c r="C40" s="67">
        <f>C3+C11+C13+C17+C21+C27+C30+C34</f>
        <v>586312.61398000002</v>
      </c>
      <c r="D40" s="73">
        <f>D38+D34+D30+D27+D21+D17+D13+D11+D3</f>
        <v>2826699.4051999999</v>
      </c>
      <c r="E40" s="73">
        <f>E38+E34+E30+E27+E21+E17+E13+E11+E3</f>
        <v>524820.25063999998</v>
      </c>
      <c r="F40" s="75">
        <f t="shared" si="0"/>
        <v>18.566539111818539</v>
      </c>
      <c r="G40" s="64">
        <f t="shared" si="1"/>
        <v>-10.487982327819694</v>
      </c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G8"/>
  <sheetViews>
    <sheetView workbookViewId="0">
      <selection activeCell="D7" sqref="D7"/>
    </sheetView>
  </sheetViews>
  <sheetFormatPr defaultRowHeight="15"/>
  <cols>
    <col min="2" max="2" width="32.42578125" customWidth="1"/>
    <col min="3" max="3" width="11.7109375" customWidth="1"/>
    <col min="4" max="4" width="11.28515625" customWidth="1"/>
    <col min="5" max="5" width="11" customWidth="1"/>
    <col min="6" max="6" width="12.5703125" customWidth="1"/>
    <col min="7" max="7" width="17.5703125" customWidth="1"/>
  </cols>
  <sheetData>
    <row r="2" spans="1:7" ht="63.75">
      <c r="A2" s="42" t="s">
        <v>88</v>
      </c>
      <c r="B2" s="43" t="s">
        <v>89</v>
      </c>
      <c r="C2" s="44" t="s">
        <v>85</v>
      </c>
      <c r="D2" s="44" t="s">
        <v>97</v>
      </c>
      <c r="E2" s="44" t="s">
        <v>96</v>
      </c>
      <c r="F2" s="45" t="s">
        <v>83</v>
      </c>
      <c r="G2" s="45" t="s">
        <v>84</v>
      </c>
    </row>
    <row r="3" spans="1:7">
      <c r="A3" s="82" t="s">
        <v>90</v>
      </c>
      <c r="B3" s="83"/>
      <c r="C3" s="83"/>
      <c r="D3" s="83"/>
      <c r="E3" s="83"/>
      <c r="F3" s="83"/>
      <c r="G3" s="84"/>
    </row>
    <row r="4" spans="1:7" ht="22.5">
      <c r="A4" s="46">
        <v>1020000</v>
      </c>
      <c r="B4" s="47" t="s">
        <v>91</v>
      </c>
      <c r="C4" s="46"/>
      <c r="D4" s="48">
        <v>30600</v>
      </c>
      <c r="E4" s="46"/>
      <c r="F4" s="49"/>
      <c r="G4" s="50"/>
    </row>
    <row r="5" spans="1:7" ht="22.5">
      <c r="A5" s="46">
        <v>1030000</v>
      </c>
      <c r="B5" s="47" t="s">
        <v>92</v>
      </c>
      <c r="C5" s="51">
        <v>-222</v>
      </c>
      <c r="D5" s="48">
        <v>-880.8</v>
      </c>
      <c r="E5" s="51">
        <v>-444</v>
      </c>
      <c r="F5" s="52">
        <f t="shared" ref="F5:F6" si="0">E5/D5*100</f>
        <v>50.408719346049047</v>
      </c>
      <c r="G5" s="50">
        <f>E5*100/C5-100</f>
        <v>100</v>
      </c>
    </row>
    <row r="6" spans="1:7" ht="22.5">
      <c r="A6" s="46">
        <v>1050000</v>
      </c>
      <c r="B6" s="53" t="s">
        <v>93</v>
      </c>
      <c r="C6" s="48">
        <v>-22514.128000000001</v>
      </c>
      <c r="D6" s="48">
        <v>53935.21888</v>
      </c>
      <c r="E6" s="48">
        <v>-40147.258849999998</v>
      </c>
      <c r="F6" s="52">
        <f t="shared" si="0"/>
        <v>-74.436072910584244</v>
      </c>
      <c r="G6" s="50">
        <f>E6*100/C6-100</f>
        <v>78.320292262707198</v>
      </c>
    </row>
    <row r="7" spans="1:7" ht="22.5">
      <c r="A7" s="46">
        <v>1060000</v>
      </c>
      <c r="B7" s="53" t="s">
        <v>94</v>
      </c>
      <c r="C7" s="48">
        <v>14105.8</v>
      </c>
      <c r="D7" s="48"/>
      <c r="E7" s="48">
        <v>106297.76701</v>
      </c>
      <c r="F7" s="52"/>
      <c r="G7" s="50">
        <f>E7*100/C7-100</f>
        <v>653.57489125040763</v>
      </c>
    </row>
    <row r="8" spans="1:7">
      <c r="A8" s="85" t="s">
        <v>95</v>
      </c>
      <c r="B8" s="85"/>
      <c r="C8" s="54">
        <f>C4+C6+C7+C5</f>
        <v>-8630.3280000000013</v>
      </c>
      <c r="D8" s="54">
        <f>D4+D6+D7+D5</f>
        <v>83654.418879999997</v>
      </c>
      <c r="E8" s="54">
        <f>E4+E6+E7+E5</f>
        <v>65706.508159999998</v>
      </c>
      <c r="F8" s="49">
        <f>E8/D8*100</f>
        <v>78.545173153679073</v>
      </c>
      <c r="G8" s="55">
        <f>E8*100/C8-100</f>
        <v>-861.34427521178782</v>
      </c>
    </row>
  </sheetData>
  <mergeCells count="2">
    <mergeCell ref="A3:G3"/>
    <mergeCell ref="A8:B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03.2024&lt;/string&gt;&#10;  &lt;/DateInfo&gt;&#10;  &lt;Code&gt;MAKET_GENERATOR&lt;/Code&gt;&#10;  &lt;ObjectCode&gt;MAKET_GENERATOR&lt;/ObjectCode&gt;&#10;  &lt;DocName&gt;аналитическая информация( месяц)&lt;/DocName&gt;&#10;  &lt;VariantName&gt;аналитическая информация( месяц)&lt;/VariantName&gt;&#10;  &lt;VariantLink xsi:nil=&quot;true&quot; /&gt;&#10;  &lt;ReportCode&gt;MAKET_fbdbcd6c_c937_4ca8_b58e_441b36b505a2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A3B59BD-63F9-454A-8C7E-BEC25B13005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dcterms:created xsi:type="dcterms:W3CDTF">2024-04-08T13:45:42Z</dcterms:created>
  <dcterms:modified xsi:type="dcterms:W3CDTF">2024-04-09T14:28:18Z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аналитическая информация( месяц)</vt:lpwstr>
  </property>
  <property fmtid="{D5CDD505-2E9C-101B-9397-08002B2CF9AE}" pid="3" name="Название отчета">
    <vt:lpwstr>аналитическая информация( месяц)(2).xlsx</vt:lpwstr>
  </property>
  <property fmtid="{D5CDD505-2E9C-101B-9397-08002B2CF9AE}" pid="4" name="Версия клиента">
    <vt:lpwstr>23.2.46.3210 (.NET 4.7.2)</vt:lpwstr>
  </property>
  <property fmtid="{D5CDD505-2E9C-101B-9397-08002B2CF9AE}" pid="5" name="Версия базы">
    <vt:lpwstr>23.2.7622.572982518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10.33.69.128</vt:lpwstr>
  </property>
  <property fmtid="{D5CDD505-2E9C-101B-9397-08002B2CF9AE}" pid="8" name="База">
    <vt:lpwstr>komi_2024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