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доходы!#REF!</definedName>
  </definedNames>
  <calcPr calcId="124519"/>
</workbook>
</file>

<file path=xl/calcChain.xml><?xml version="1.0" encoding="utf-8"?>
<calcChain xmlns="http://schemas.openxmlformats.org/spreadsheetml/2006/main">
  <c r="C134" i="2"/>
  <c r="C94"/>
  <c r="G93"/>
  <c r="E92"/>
  <c r="E91" s="1"/>
  <c r="G91" s="1"/>
  <c r="C92"/>
  <c r="C91" s="1"/>
  <c r="G90"/>
  <c r="F90"/>
  <c r="E89"/>
  <c r="D89"/>
  <c r="F89" s="1"/>
  <c r="C89"/>
  <c r="G87"/>
  <c r="F87"/>
  <c r="G86"/>
  <c r="G84"/>
  <c r="G83"/>
  <c r="E82"/>
  <c r="F82" s="1"/>
  <c r="D82"/>
  <c r="C82"/>
  <c r="G81"/>
  <c r="C80"/>
  <c r="G80" s="1"/>
  <c r="G78"/>
  <c r="E77"/>
  <c r="D77"/>
  <c r="F77" s="1"/>
  <c r="C77"/>
  <c r="G77" s="1"/>
  <c r="F76"/>
  <c r="G75"/>
  <c r="F75"/>
  <c r="G74"/>
  <c r="F74"/>
  <c r="G73"/>
  <c r="F73"/>
  <c r="G72"/>
  <c r="F72"/>
  <c r="G71"/>
  <c r="G68"/>
  <c r="F68"/>
  <c r="G67"/>
  <c r="F67"/>
  <c r="G66"/>
  <c r="F66"/>
  <c r="G65"/>
  <c r="F65"/>
  <c r="E64"/>
  <c r="G64" s="1"/>
  <c r="D64"/>
  <c r="D63" s="1"/>
  <c r="C64"/>
  <c r="C63"/>
  <c r="D61"/>
  <c r="G60"/>
  <c r="F60"/>
  <c r="G59"/>
  <c r="F59"/>
  <c r="E58"/>
  <c r="F58" s="1"/>
  <c r="D58"/>
  <c r="C58"/>
  <c r="G57"/>
  <c r="G56"/>
  <c r="F56"/>
  <c r="E55"/>
  <c r="F55" s="1"/>
  <c r="D55"/>
  <c r="C55"/>
  <c r="G54"/>
  <c r="G53"/>
  <c r="C53"/>
  <c r="G51"/>
  <c r="E50"/>
  <c r="E49" s="1"/>
  <c r="G49" s="1"/>
  <c r="C50"/>
  <c r="G50" s="1"/>
  <c r="C49"/>
  <c r="G48"/>
  <c r="F48"/>
  <c r="G47"/>
  <c r="F47"/>
  <c r="G46"/>
  <c r="F46"/>
  <c r="F45"/>
  <c r="E45"/>
  <c r="E44" s="1"/>
  <c r="D45"/>
  <c r="C45"/>
  <c r="C44" s="1"/>
  <c r="D44"/>
  <c r="G43"/>
  <c r="F43"/>
  <c r="E42"/>
  <c r="F42" s="1"/>
  <c r="D42"/>
  <c r="C42"/>
  <c r="G41"/>
  <c r="F41"/>
  <c r="G40"/>
  <c r="F40"/>
  <c r="G39"/>
  <c r="F39"/>
  <c r="G38"/>
  <c r="F38"/>
  <c r="E37"/>
  <c r="E36" s="1"/>
  <c r="D37"/>
  <c r="C37"/>
  <c r="C36" s="1"/>
  <c r="G35"/>
  <c r="G34"/>
  <c r="C34"/>
  <c r="G33"/>
  <c r="F33"/>
  <c r="G32"/>
  <c r="F32"/>
  <c r="E32"/>
  <c r="E31" s="1"/>
  <c r="D32"/>
  <c r="D31" s="1"/>
  <c r="C32"/>
  <c r="C31" s="1"/>
  <c r="G30"/>
  <c r="F30"/>
  <c r="E29"/>
  <c r="F29" s="1"/>
  <c r="D29"/>
  <c r="C29"/>
  <c r="G28"/>
  <c r="E27"/>
  <c r="C27"/>
  <c r="G27" s="1"/>
  <c r="G26"/>
  <c r="F26"/>
  <c r="F25"/>
  <c r="E25"/>
  <c r="D25"/>
  <c r="C25"/>
  <c r="G24"/>
  <c r="F24"/>
  <c r="G23"/>
  <c r="F23"/>
  <c r="G22"/>
  <c r="E22"/>
  <c r="D22"/>
  <c r="D21" s="1"/>
  <c r="C22"/>
  <c r="G20"/>
  <c r="F20"/>
  <c r="G19"/>
  <c r="F19"/>
  <c r="G18"/>
  <c r="F18"/>
  <c r="G17"/>
  <c r="F17"/>
  <c r="E16"/>
  <c r="F16" s="1"/>
  <c r="D16"/>
  <c r="D15" s="1"/>
  <c r="C16"/>
  <c r="C15" s="1"/>
  <c r="G13"/>
  <c r="F13"/>
  <c r="G12"/>
  <c r="F12"/>
  <c r="G11"/>
  <c r="F11"/>
  <c r="G10"/>
  <c r="F10"/>
  <c r="G9"/>
  <c r="F9"/>
  <c r="G8"/>
  <c r="F8"/>
  <c r="E7"/>
  <c r="E6" s="1"/>
  <c r="D7"/>
  <c r="D6" s="1"/>
  <c r="C7"/>
  <c r="C6" s="1"/>
  <c r="D102"/>
  <c r="D97" s="1"/>
  <c r="D118"/>
  <c r="F118" s="1"/>
  <c r="C41" i="3"/>
  <c r="G41" s="1"/>
  <c r="G4"/>
  <c r="G5"/>
  <c r="G6"/>
  <c r="G8"/>
  <c r="G10"/>
  <c r="G11"/>
  <c r="G12"/>
  <c r="G13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9"/>
  <c r="G40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3"/>
  <c r="F6" i="4"/>
  <c r="C8"/>
  <c r="E8"/>
  <c r="G8" s="1"/>
  <c r="D8"/>
  <c r="G7"/>
  <c r="G6"/>
  <c r="G5"/>
  <c r="F5"/>
  <c r="G98" i="2"/>
  <c r="G99"/>
  <c r="G100"/>
  <c r="G101"/>
  <c r="G104"/>
  <c r="G105"/>
  <c r="G106"/>
  <c r="G107"/>
  <c r="G109"/>
  <c r="G110"/>
  <c r="G111"/>
  <c r="G112"/>
  <c r="G113"/>
  <c r="G114"/>
  <c r="G115"/>
  <c r="G117"/>
  <c r="G118"/>
  <c r="G119"/>
  <c r="G121"/>
  <c r="G122"/>
  <c r="G123"/>
  <c r="G124"/>
  <c r="G125"/>
  <c r="G128"/>
  <c r="G129"/>
  <c r="G130"/>
  <c r="G131"/>
  <c r="G132"/>
  <c r="G133"/>
  <c r="F98"/>
  <c r="F99"/>
  <c r="F100"/>
  <c r="F103"/>
  <c r="F104"/>
  <c r="F105"/>
  <c r="F106"/>
  <c r="F107"/>
  <c r="F108"/>
  <c r="F109"/>
  <c r="F110"/>
  <c r="F111"/>
  <c r="F112"/>
  <c r="F113"/>
  <c r="F114"/>
  <c r="F116"/>
  <c r="F117"/>
  <c r="F119"/>
  <c r="F120"/>
  <c r="F121"/>
  <c r="C102"/>
  <c r="C97" s="1"/>
  <c r="C96" s="1"/>
  <c r="F102" l="1"/>
  <c r="G7"/>
  <c r="G37"/>
  <c r="E21"/>
  <c r="G21" s="1"/>
  <c r="G97"/>
  <c r="F7"/>
  <c r="F64"/>
  <c r="F37"/>
  <c r="G92"/>
  <c r="G82"/>
  <c r="F22"/>
  <c r="G25"/>
  <c r="G45"/>
  <c r="G89"/>
  <c r="G29"/>
  <c r="G102"/>
  <c r="C52"/>
  <c r="G52" s="1"/>
  <c r="D52"/>
  <c r="C21"/>
  <c r="C5" s="1"/>
  <c r="G42"/>
  <c r="E52"/>
  <c r="F21"/>
  <c r="F6"/>
  <c r="G6"/>
  <c r="F31"/>
  <c r="G31"/>
  <c r="F44"/>
  <c r="G44"/>
  <c r="F52"/>
  <c r="E15"/>
  <c r="D36"/>
  <c r="D5" s="1"/>
  <c r="G16"/>
  <c r="G36"/>
  <c r="G55"/>
  <c r="G58"/>
  <c r="E63"/>
  <c r="F97"/>
  <c r="D96"/>
  <c r="F8" i="4"/>
  <c r="F36" i="2" l="1"/>
  <c r="E5"/>
  <c r="G5" s="1"/>
  <c r="F63"/>
  <c r="G63"/>
  <c r="G15"/>
  <c r="F15"/>
  <c r="D134"/>
  <c r="F5" l="1"/>
  <c r="E126"/>
  <c r="E96" s="1"/>
  <c r="E134" l="1"/>
  <c r="G96"/>
  <c r="F96"/>
  <c r="G134" l="1"/>
  <c r="F134"/>
</calcChain>
</file>

<file path=xl/sharedStrings.xml><?xml version="1.0" encoding="utf-8"?>
<sst xmlns="http://schemas.openxmlformats.org/spreadsheetml/2006/main" count="367" uniqueCount="357">
  <si>
    <t>Единица измерения: тыс.руб.</t>
  </si>
  <si>
    <t>Код БК (с учетом группировки)</t>
  </si>
  <si>
    <t>Наименование БК (с учетом группировки)</t>
  </si>
  <si>
    <t>План (доходы)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</si>
  <si>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</si>
  <si>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</si>
  <si>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</si>
  <si>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</si>
  <si>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</si>
  <si>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</si>
  <si>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</si>
  <si>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</si>
  <si>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</si>
  <si>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</si>
  <si>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</si>
  <si>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</si>
  <si>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</si>
  <si>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</si>
  <si>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00020219999000000150</t>
  </si>
  <si>
    <t>Прочие дотации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</si>
  <si>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</si>
  <si>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</si>
  <si>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</si>
  <si>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</si>
  <si>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</si>
  <si>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</si>
  <si>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</si>
  <si>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</si>
  <si>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</si>
  <si>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</si>
  <si>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</si>
  <si>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</si>
  <si>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00020225511000000150</t>
  </si>
  <si>
    <t>Субсидии бюджетам на проведение комплексных кадастровых работ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</si>
  <si>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</si>
  <si>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</si>
  <si>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</si>
  <si>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</si>
  <si>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</si>
  <si>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</si>
  <si>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</si>
  <si>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</si>
  <si>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</si>
  <si>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</si>
  <si>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</si>
  <si>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</si>
  <si>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</si>
  <si>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</si>
  <si>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</si>
  <si>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</si>
  <si>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</si>
  <si>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</si>
  <si>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</si>
  <si>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</si>
  <si>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</si>
  <si>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</si>
  <si>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</si>
  <si>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</si>
  <si>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</si>
  <si>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</si>
  <si>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</si>
  <si>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</si>
  <si>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</si>
  <si>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</si>
  <si>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00020800000000000000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</si>
  <si>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</si>
  <si>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00020805000050000150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</si>
  <si>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</si>
  <si>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</si>
  <si>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</si>
  <si>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</si>
  <si>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</si>
  <si>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</si>
  <si>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</si>
  <si>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</si>
  <si>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</si>
  <si>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</si>
  <si>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</si>
  <si>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</si>
  <si>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</si>
  <si>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</si>
  <si>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</si>
  <si>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Межбюджетные трансферты, передаваемые бюджетам на создание модельных муниципальных библиотек</t>
  </si>
  <si>
    <t>п.9.2</t>
  </si>
  <si>
    <t xml:space="preserve">Сведения об исполнении бюджета муниципального района "Сыктывдинский" Республики Коми за 1 квартал 2024 года в разрезе видов доходов в сравнении с аналогичным периодом 2023 года                   </t>
  </si>
  <si>
    <t>% исполнения за 1 квартал 2024 года</t>
  </si>
  <si>
    <t>% роста/снижения доходов в сравнении с аналогичным периодом 2023 года</t>
  </si>
  <si>
    <t>Исполнено за 1 квартал 2023 года</t>
  </si>
  <si>
    <t>Поступило за 1 квартал 2023 года</t>
  </si>
  <si>
    <t>Поступило за 1 квартал 2024 года</t>
  </si>
  <si>
    <t>Код</t>
  </si>
  <si>
    <t>Наименование кода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</si>
  <si>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</si>
  <si>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</si>
  <si>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</si>
  <si>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</si>
  <si>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Иные источники внутреннего финансирования дефицитов бюджетов</t>
  </si>
  <si>
    <t>Итого источников финансирования</t>
  </si>
  <si>
    <t>Исполнено за 1 квартал 2024 года</t>
  </si>
  <si>
    <t>Бюджетные назначения 2024 года</t>
  </si>
  <si>
    <t>Наименование подраздела (с учетом группировки)</t>
  </si>
  <si>
    <t>Код подраздела (с учетом группировки)</t>
  </si>
  <si>
    <t>Бюджетная роспись (расходы)</t>
  </si>
  <si>
    <t>ОБЩЕГОСУДАРСТВЕННЫЕ ВОПРОСЫ</t>
  </si>
  <si>
    <t>0100</t>
  </si>
  <si>
    <t>Другие общегосударственные вопросы</t>
  </si>
  <si>
    <t>0113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</si>
  <si>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</si>
  <si>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</si>
  <si>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</si>
  <si>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</si>
  <si>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Судебная система</t>
  </si>
  <si>
    <t>0105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</si>
  <si>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</si>
  <si>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</si>
  <si>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</si>
  <si>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</si>
  <si>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</si>
  <si>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</si>
  <si>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</si>
  <si>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</si>
  <si>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</si>
  <si>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</si>
  <si>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</si>
  <si>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</si>
  <si>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</si>
  <si>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</si>
  <si>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</si>
  <si>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</si>
  <si>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Транспорт</t>
  </si>
  <si>
    <t>0408</t>
  </si>
  <si>
    <t>ЖИЛИЩНО-КОММУНАЛЬНОЕ ХОЗЯЙСТВО</t>
  </si>
  <si>
    <t>0500</t>
  </si>
  <si>
    <t>Благоустройство</t>
  </si>
  <si>
    <t>0503</t>
  </si>
  <si>
    <t>Жилищное хозяйство</t>
  </si>
  <si>
    <t>0501</t>
  </si>
  <si>
    <t>Коммунальное хозяйство</t>
  </si>
  <si>
    <t>0502</t>
  </si>
  <si>
    <t>ОБРАЗОВАНИЕ</t>
  </si>
  <si>
    <t>0700</t>
  </si>
  <si>
    <t>Дополнительное образование детей</t>
  </si>
  <si>
    <t>0703</t>
  </si>
  <si>
    <t>Дошкольное образование</t>
  </si>
  <si>
    <t>0701</t>
  </si>
  <si>
    <t>Другие вопросы в области образования</t>
  </si>
  <si>
    <t>0709</t>
  </si>
  <si>
    <t>Молодежная политика</t>
  </si>
  <si>
    <t>0707</t>
  </si>
  <si>
    <t>Общее образование</t>
  </si>
  <si>
    <t>0702</t>
  </si>
  <si>
    <t>КУЛЬТУРА, КИНЕМАТОГРАФИЯ</t>
  </si>
  <si>
    <t>0800</t>
  </si>
  <si>
    <t>Другие вопросы в области культуры, кинематографии</t>
  </si>
  <si>
    <t>0804</t>
  </si>
  <si>
    <t>Культура</t>
  </si>
  <si>
    <t>0801</t>
  </si>
  <si>
    <t>СОЦИАЛЬНАЯ ПОЛИТИКА</t>
  </si>
  <si>
    <t>1000</t>
  </si>
  <si>
    <t>Охрана семьи и детства</t>
  </si>
  <si>
    <t>1004</t>
  </si>
  <si>
    <t>Пенсионное обеспечение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</si>
  <si>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</si>
  <si>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</si>
  <si>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</si>
  <si>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</si>
  <si>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</si>
  <si>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Спорт высших достижений</t>
  </si>
  <si>
    <t>1103</t>
  </si>
  <si>
    <t>Физическая культура</t>
  </si>
  <si>
    <t>1101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</si>
  <si>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</si>
  <si>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</si>
  <si>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</si>
  <si>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</si>
  <si>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</si>
  <si>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</si>
  <si>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</si>
  <si>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</si>
  <si>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00020235082050000150</t>
  </si>
  <si>
    <t>00020245454000000150</t>
  </si>
  <si>
    <t>Сведения об исполнении бюджета муниципального района "Сыктывдинский" Республики Коми за 1 квартал 2024 года расходной части бюджета по разделам, подразделам  в сравнении с аналогичным периодом 2023 года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</si>
  <si>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</si>
  <si>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</si>
  <si>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</si>
  <si>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</si>
  <si>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</si>
  <si>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</si>
  <si>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</si>
  <si>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</si>
  <si>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</si>
  <si>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</si>
  <si>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</si>
  <si>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</si>
  <si>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</si>
  <si>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</si>
  <si>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</si>
  <si>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</si>
  <si>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</si>
  <si>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</si>
  <si>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</si>
  <si>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</si>
  <si>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</si>
  <si>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</si>
  <si>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</si>
  <si>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</si>
  <si>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</si>
  <si>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</si>
  <si>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</si>
  <si>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</si>
  <si>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</si>
  <si>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</si>
  <si>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</si>
  <si>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</si>
  <si>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00010501011010000110</t>
  </si>
  <si>
    <t>Налог, взимаемый с налогоплательщиков, выбравших в качестве объекта налогообложения доходы</t>
  </si>
  <si>
    <t>00010501021010000110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</si>
  <si>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</si>
  <si>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00010502000020000110</t>
  </si>
  <si>
    <t>Единый налог на вмененный доход для отдельных видов деятельности</t>
  </si>
  <si>
    <t>00010502010020000110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</si>
  <si>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</si>
  <si>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</si>
  <si>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</si>
  <si>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</si>
  <si>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</si>
  <si>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</si>
  <si>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</si>
  <si>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</si>
  <si>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</si>
  <si>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</si>
  <si>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</si>
  <si>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</si>
  <si>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</si>
  <si>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00010900000000000000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</si>
  <si>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</si>
  <si>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</si>
  <si>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</si>
  <si>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</si>
  <si>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</si>
  <si>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</si>
  <si>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</si>
  <si>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</si>
  <si>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</si>
  <si>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</si>
  <si>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</si>
  <si>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</si>
  <si>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</si>
  <si>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</si>
  <si>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</si>
  <si>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</si>
  <si>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</si>
  <si>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</si>
  <si>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</si>
  <si>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</si>
  <si>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</si>
  <si>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</si>
  <si>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</si>
  <si>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</si>
  <si>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</si>
  <si>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</si>
  <si>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</si>
  <si>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00011201041010000120</t>
  </si>
  <si>
    <t>Плата за размещение отходов производства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</si>
  <si>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</si>
  <si>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</si>
  <si>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</si>
  <si>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</si>
  <si>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00011302995050000130</t>
  </si>
  <si>
    <t>Прочие доходы от компенсации затрат бюджетов муниципальных районов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</si>
  <si>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</si>
  <si>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</si>
  <si>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</si>
  <si>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</si>
  <si>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</si>
  <si>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</si>
  <si>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</si>
  <si>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</si>
  <si>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</si>
  <si>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</si>
  <si>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</si>
  <si>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</si>
  <si>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</si>
  <si>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</si>
  <si>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</si>
  <si>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</si>
  <si>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</si>
  <si>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</si>
  <si>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00011413000000000000</t>
  </si>
  <si>
    <t>Доходы от приватизации имущества, находящегося в государственной и муниципальной собственности</t>
  </si>
  <si>
    <t>00011413050050000410</t>
  </si>
  <si>
    <t xml:space="preserve">Доходы от приватизации имущества, находящегося в собственности муниципальных районов, в части приватизации нефинансовых активов имущества казны 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</si>
  <si>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</si>
  <si>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</si>
  <si>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</si>
  <si>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</si>
  <si>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</si>
  <si>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</si>
  <si>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</si>
  <si>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</si>
  <si>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</si>
  <si>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</si>
  <si>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</si>
  <si>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</si>
  <si>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</si>
  <si>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</si>
  <si>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</si>
  <si>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</si>
  <si>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</si>
  <si>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</si>
  <si>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</si>
  <si>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</si>
  <si>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</si>
  <si>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</si>
  <si>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</si>
  <si>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</si>
  <si>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</si>
  <si>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</si>
  <si>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00011601333010000140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</si>
  <si>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</si>
  <si>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</si>
  <si>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00011607010050000140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</si>
  <si>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</si>
  <si>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</si>
  <si>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</si>
  <si>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</si>
  <si>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</si>
  <si>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00011609040050000140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</si>
  <si>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</si>
  <si>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00011610000000000140</t>
  </si>
  <si>
    <t>Платежи в целях возмещения причиненного ущерба (убытков)</t>
  </si>
  <si>
    <t>00011610031050000140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</si>
  <si>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</si>
  <si>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00011610032050000140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</si>
  <si>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</si>
  <si>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00011610061050000140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</si>
  <si>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</si>
  <si>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00011610100050000 140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</si>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</sst>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\ _₽"/>
    <numFmt numFmtId="166" formatCode="0.0"/>
    <numFmt numFmtId="167" formatCode="_-* #,##0.0_р_._-;\-* #,##0.0_р_._-;_-* &quot;-&quot;?_р_._-;_-@_-"/>
  </numFmts>
  <fonts count="19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54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49" fontId="2" fillId="0" borderId="5">
      <alignment horizontal="center" vertical="center" wrapText="1"/>
    </xf>
    <xf numFmtId="49" fontId="3" fillId="2" borderId="6">
      <alignment horizontal="center" vertical="top" shrinkToFit="1"/>
    </xf>
    <xf numFmtId="0" fontId="3" fillId="2" borderId="7">
      <alignment horizontal="left" vertical="top" wrapText="1"/>
    </xf>
    <xf numFmtId="164" fontId="3" fillId="2" borderId="7">
      <alignment horizontal="right" vertical="top" shrinkToFit="1"/>
    </xf>
    <xf numFmtId="164" fontId="3" fillId="2" borderId="8">
      <alignment horizontal="right" vertical="top" shrinkToFit="1"/>
    </xf>
    <xf numFmtId="49" fontId="2" fillId="3" borderId="9">
      <alignment horizontal="center" vertical="top" shrinkToFit="1"/>
    </xf>
    <xf numFmtId="0" fontId="2" fillId="3" borderId="10">
      <alignment horizontal="left" vertical="top" wrapText="1"/>
    </xf>
    <xf numFmtId="164" fontId="2" fillId="3" borderId="10">
      <alignment horizontal="right" vertical="top" shrinkToFit="1"/>
    </xf>
    <xf numFmtId="164" fontId="2" fillId="3" borderId="11">
      <alignment horizontal="right" vertical="top" shrinkToFit="1"/>
    </xf>
    <xf numFmtId="49" fontId="2" fillId="4" borderId="12">
      <alignment horizontal="center" vertical="top" shrinkToFit="1"/>
    </xf>
    <xf numFmtId="0" fontId="2" fillId="4" borderId="13">
      <alignment horizontal="left" vertical="top" wrapText="1"/>
    </xf>
    <xf numFmtId="164" fontId="2" fillId="4" borderId="13">
      <alignment horizontal="right" vertical="top" shrinkToFit="1"/>
    </xf>
    <xf numFmtId="164" fontId="2" fillId="4" borderId="14">
      <alignment horizontal="right" vertical="top" shrinkToFit="1"/>
    </xf>
    <xf numFmtId="49" fontId="4" fillId="0" borderId="12">
      <alignment horizontal="center" vertical="top" shrinkToFit="1"/>
    </xf>
    <xf numFmtId="0" fontId="1" fillId="0" borderId="13">
      <alignment horizontal="left" vertical="top" wrapText="1"/>
    </xf>
    <xf numFmtId="164" fontId="1" fillId="0" borderId="13">
      <alignment horizontal="right" vertical="top" shrinkToFit="1"/>
    </xf>
    <xf numFmtId="164" fontId="5" fillId="0" borderId="14">
      <alignment horizontal="right" vertical="top" shrinkToFit="1"/>
    </xf>
    <xf numFmtId="0" fontId="3" fillId="5" borderId="15"/>
    <xf numFmtId="0" fontId="3" fillId="5" borderId="16"/>
    <xf numFmtId="164" fontId="3" fillId="5" borderId="16">
      <alignment horizontal="right" shrinkToFit="1"/>
    </xf>
    <xf numFmtId="164" fontId="3" fillId="5" borderId="17">
      <alignment horizontal="right" shrinkToFit="1"/>
    </xf>
    <xf numFmtId="0" fontId="1" fillId="0" borderId="18"/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3" fillId="5" borderId="16">
      <alignment horizontal="right" shrinkToFit="1"/>
    </xf>
    <xf numFmtId="4" fontId="3" fillId="5" borderId="17">
      <alignment horizontal="right" shrinkToFit="1"/>
    </xf>
    <xf numFmtId="4" fontId="3" fillId="2" borderId="7">
      <alignment horizontal="right" vertical="top" shrinkToFit="1"/>
    </xf>
    <xf numFmtId="4" fontId="3" fillId="2" borderId="8">
      <alignment horizontal="right" vertical="top" shrinkToFit="1"/>
    </xf>
    <xf numFmtId="4" fontId="2" fillId="3" borderId="10">
      <alignment horizontal="right" vertical="top" shrinkToFit="1"/>
    </xf>
    <xf numFmtId="4" fontId="2" fillId="3" borderId="11">
      <alignment horizontal="right" vertical="top" shrinkToFit="1"/>
    </xf>
    <xf numFmtId="4" fontId="2" fillId="4" borderId="13">
      <alignment horizontal="right" vertical="top" shrinkToFit="1"/>
    </xf>
    <xf numFmtId="4" fontId="2" fillId="4" borderId="14">
      <alignment horizontal="right" vertical="top" shrinkToFit="1"/>
    </xf>
    <xf numFmtId="4" fontId="1" fillId="0" borderId="13">
      <alignment horizontal="right" vertical="top" shrinkToFit="1"/>
    </xf>
    <xf numFmtId="4" fontId="5" fillId="0" borderId="14">
      <alignment horizontal="right" vertical="top" shrinkToFit="1"/>
    </xf>
    <xf numFmtId="49" fontId="4" fillId="0" borderId="12">
      <alignment horizontal="center" vertical="top" shrinkToFit="1"/>
    </xf>
    <xf numFmtId="0" fontId="1" fillId="0" borderId="13">
      <alignment horizontal="left" vertical="top" wrapText="1"/>
    </xf>
    <xf numFmtId="4" fontId="1" fillId="0" borderId="13">
      <alignment horizontal="right" vertical="top" shrinkToFit="1"/>
    </xf>
    <xf numFmtId="4" fontId="5" fillId="0" borderId="14">
      <alignment horizontal="right" vertical="top" shrinkToFit="1"/>
    </xf>
    <xf numFmtId="164" fontId="16" fillId="4" borderId="13">
      <alignment horizontal="right" vertical="top" shrinkToFit="1"/>
    </xf>
    <xf numFmtId="164" fontId="16" fillId="4" borderId="14">
      <alignment horizontal="right" vertical="top" shrinkToFit="1"/>
    </xf>
    <xf numFmtId="164" fontId="17" fillId="0" borderId="13">
      <alignment horizontal="right" vertical="top" shrinkToFit="1"/>
    </xf>
    <xf numFmtId="164" fontId="17" fillId="0" borderId="14">
      <alignment horizontal="right" vertical="top" shrinkToFit="1"/>
    </xf>
    <xf numFmtId="164" fontId="18" fillId="5" borderId="16">
      <alignment horizontal="right" shrinkToFit="1"/>
    </xf>
    <xf numFmtId="164" fontId="18" fillId="5" borderId="17">
      <alignment horizontal="right" shrinkToFit="1"/>
    </xf>
    <xf numFmtId="0" fontId="17" fillId="0" borderId="13">
      <alignment horizontal="left" vertical="top" wrapText="1"/>
    </xf>
    <xf numFmtId="49" fontId="17" fillId="0" borderId="13">
      <alignment horizontal="center" vertical="top" shrinkToFit="1"/>
    </xf>
  </cellStyleXfs>
  <cellXfs count="125">
    <xf numFmtId="0" fontId="0" fillId="0" borderId="0" xfId="0"/>
    <xf numFmtId="0" fontId="0" fillId="0" borderId="0" xfId="0" applyProtection="1">
      <protection locked="0"/>
    </xf>
    <xf numFmtId="165" fontId="7" fillId="6" borderId="19" xfId="8" applyNumberFormat="1" applyFont="1" applyFill="1" applyBorder="1" applyAlignment="1" applyProtection="1">
      <alignment horizontal="center" vertical="center" wrapText="1" shrinkToFit="1"/>
    </xf>
    <xf numFmtId="164" fontId="7" fillId="6" borderId="19" xfId="12" applyNumberFormat="1" applyFont="1" applyFill="1" applyBorder="1" applyAlignment="1" applyProtection="1">
      <alignment horizontal="center" vertical="center" shrinkToFit="1"/>
    </xf>
    <xf numFmtId="164" fontId="7" fillId="6" borderId="19" xfId="17" applyNumberFormat="1" applyFont="1" applyFill="1" applyBorder="1" applyAlignment="1" applyProtection="1">
      <alignment horizontal="center" vertical="center" shrinkToFit="1"/>
    </xf>
    <xf numFmtId="164" fontId="8" fillId="6" borderId="19" xfId="21" applyNumberFormat="1" applyFont="1" applyFill="1" applyBorder="1" applyAlignment="1" applyProtection="1">
      <alignment horizontal="center" vertical="center" shrinkToFit="1"/>
    </xf>
    <xf numFmtId="164" fontId="7" fillId="6" borderId="19" xfId="16" applyNumberFormat="1" applyFont="1" applyFill="1" applyBorder="1" applyAlignment="1" applyProtection="1">
      <alignment horizontal="center" vertical="center" shrinkToFit="1"/>
    </xf>
    <xf numFmtId="49" fontId="9" fillId="6" borderId="19" xfId="0" applyNumberFormat="1" applyFont="1" applyFill="1" applyBorder="1" applyAlignment="1" applyProtection="1">
      <alignment horizontal="center" vertical="center" wrapText="1"/>
    </xf>
    <xf numFmtId="0" fontId="8" fillId="6" borderId="19" xfId="19" applyNumberFormat="1" applyFont="1" applyFill="1" applyBorder="1" applyProtection="1">
      <alignment horizontal="left" vertical="top" wrapText="1"/>
    </xf>
    <xf numFmtId="49" fontId="8" fillId="6" borderId="19" xfId="18" applyNumberFormat="1" applyFont="1" applyFill="1" applyBorder="1" applyProtection="1">
      <alignment horizontal="center" vertical="top" shrinkToFit="1"/>
    </xf>
    <xf numFmtId="164" fontId="7" fillId="6" borderId="19" xfId="13" applyNumberFormat="1" applyFont="1" applyFill="1" applyBorder="1" applyAlignment="1" applyProtection="1">
      <alignment horizontal="center" vertical="center" shrinkToFit="1"/>
    </xf>
    <xf numFmtId="49" fontId="7" fillId="6" borderId="19" xfId="14" applyNumberFormat="1" applyFont="1" applyFill="1" applyBorder="1" applyProtection="1">
      <alignment horizontal="center" vertical="top" shrinkToFit="1"/>
    </xf>
    <xf numFmtId="0" fontId="7" fillId="6" borderId="19" xfId="15" applyNumberFormat="1" applyFont="1" applyFill="1" applyBorder="1" applyProtection="1">
      <alignment horizontal="left" vertical="top" wrapText="1"/>
    </xf>
    <xf numFmtId="49" fontId="7" fillId="6" borderId="19" xfId="10" applyNumberFormat="1" applyFont="1" applyFill="1" applyBorder="1" applyProtection="1">
      <alignment horizontal="center" vertical="top" shrinkToFit="1"/>
    </xf>
    <xf numFmtId="0" fontId="7" fillId="6" borderId="19" xfId="11" applyNumberFormat="1" applyFont="1" applyFill="1" applyBorder="1" applyProtection="1">
      <alignment horizontal="left" vertical="top" wrapText="1"/>
    </xf>
    <xf numFmtId="49" fontId="7" fillId="6" borderId="19" xfId="3" applyNumberFormat="1" applyFont="1" applyFill="1" applyBorder="1" applyProtection="1">
      <alignment horizontal="center" vertical="center" wrapText="1"/>
    </xf>
    <xf numFmtId="49" fontId="7" fillId="6" borderId="19" xfId="6" applyNumberFormat="1" applyFont="1" applyFill="1" applyBorder="1" applyProtection="1">
      <alignment horizontal="center" vertical="top" shrinkToFit="1"/>
    </xf>
    <xf numFmtId="0" fontId="7" fillId="6" borderId="21" xfId="7" applyNumberFormat="1" applyFont="1" applyFill="1" applyBorder="1" applyProtection="1">
      <alignment horizontal="left" vertical="top" wrapText="1"/>
    </xf>
    <xf numFmtId="0" fontId="7" fillId="6" borderId="21" xfId="11" applyNumberFormat="1" applyFont="1" applyFill="1" applyBorder="1" applyProtection="1">
      <alignment horizontal="left" vertical="top" wrapText="1"/>
    </xf>
    <xf numFmtId="0" fontId="7" fillId="6" borderId="21" xfId="15" applyNumberFormat="1" applyFont="1" applyFill="1" applyBorder="1" applyProtection="1">
      <alignment horizontal="left" vertical="top" wrapText="1"/>
    </xf>
    <xf numFmtId="0" fontId="8" fillId="6" borderId="21" xfId="19" applyNumberFormat="1" applyFont="1" applyFill="1" applyBorder="1" applyProtection="1">
      <alignment horizontal="left" vertical="top" wrapText="1"/>
    </xf>
    <xf numFmtId="0" fontId="1" fillId="0" borderId="1" xfId="26" applyNumberFormat="1" applyBorder="1" applyProtection="1"/>
    <xf numFmtId="164" fontId="7" fillId="6" borderId="19" xfId="8" applyNumberFormat="1" applyFont="1" applyFill="1" applyBorder="1" applyAlignment="1" applyProtection="1">
      <alignment horizontal="center" vertical="center" shrinkToFit="1"/>
    </xf>
    <xf numFmtId="164" fontId="7" fillId="6" borderId="19" xfId="9" applyNumberFormat="1" applyFont="1" applyFill="1" applyBorder="1" applyAlignment="1" applyProtection="1">
      <alignment horizontal="center" vertical="center" shrinkToFit="1"/>
    </xf>
    <xf numFmtId="164" fontId="8" fillId="6" borderId="19" xfId="20" applyNumberFormat="1" applyFont="1" applyFill="1" applyBorder="1" applyAlignment="1" applyProtection="1">
      <alignment horizontal="center" vertical="center" shrinkToFit="1"/>
    </xf>
    <xf numFmtId="0" fontId="8" fillId="6" borderId="19" xfId="19" applyNumberFormat="1" applyFont="1" applyFill="1" applyBorder="1" applyAlignment="1" applyProtection="1">
      <alignment horizontal="center" vertical="center" wrapText="1"/>
    </xf>
    <xf numFmtId="0" fontId="7" fillId="6" borderId="19" xfId="11" applyNumberFormat="1" applyFont="1" applyFill="1" applyBorder="1" applyAlignment="1" applyProtection="1">
      <alignment horizontal="center" vertical="center" wrapText="1"/>
    </xf>
    <xf numFmtId="0" fontId="7" fillId="6" borderId="19" xfId="15" applyNumberFormat="1" applyFont="1" applyFill="1" applyBorder="1" applyAlignment="1" applyProtection="1">
      <alignment horizontal="center" vertical="center" wrapText="1"/>
    </xf>
    <xf numFmtId="164" fontId="7" fillId="6" borderId="19" xfId="23" applyNumberFormat="1" applyFont="1" applyFill="1" applyBorder="1" applyAlignment="1" applyProtection="1">
      <alignment horizontal="center" vertical="center"/>
    </xf>
    <xf numFmtId="164" fontId="7" fillId="6" borderId="19" xfId="25" applyNumberFormat="1" applyFont="1" applyFill="1" applyBorder="1" applyAlignment="1" applyProtection="1">
      <alignment horizontal="center" vertical="center" shrinkToFit="1"/>
    </xf>
    <xf numFmtId="0" fontId="7" fillId="6" borderId="19" xfId="22" applyNumberFormat="1" applyFont="1" applyFill="1" applyBorder="1" applyProtection="1"/>
    <xf numFmtId="0" fontId="7" fillId="6" borderId="19" xfId="23" applyNumberFormat="1" applyFont="1" applyFill="1" applyBorder="1" applyProtection="1"/>
    <xf numFmtId="49" fontId="7" fillId="6" borderId="19" xfId="2" applyNumberFormat="1" applyFont="1" applyFill="1" applyBorder="1" applyProtection="1">
      <alignment horizontal="center" vertical="center" wrapText="1"/>
    </xf>
    <xf numFmtId="49" fontId="7" fillId="6" borderId="19" xfId="4" applyNumberFormat="1" applyFont="1" applyFill="1" applyBorder="1" applyProtection="1">
      <alignment horizontal="center" vertical="center" wrapText="1"/>
    </xf>
    <xf numFmtId="0" fontId="0" fillId="0" borderId="1" xfId="0" applyBorder="1" applyProtection="1">
      <protection locked="0"/>
    </xf>
    <xf numFmtId="0" fontId="13" fillId="6" borderId="22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166" fontId="13" fillId="6" borderId="19" xfId="0" applyNumberFormat="1" applyFont="1" applyFill="1" applyBorder="1" applyAlignment="1" applyProtection="1">
      <alignment horizontal="center" vertical="center"/>
      <protection locked="0"/>
    </xf>
    <xf numFmtId="166" fontId="9" fillId="0" borderId="19" xfId="0" applyNumberFormat="1" applyFont="1" applyBorder="1" applyAlignment="1" applyProtection="1">
      <alignment horizontal="center" vertical="center"/>
      <protection locked="0"/>
    </xf>
    <xf numFmtId="166" fontId="9" fillId="6" borderId="19" xfId="0" applyNumberFormat="1" applyFont="1" applyFill="1" applyBorder="1" applyAlignment="1" applyProtection="1">
      <alignment horizontal="center" vertical="center"/>
      <protection locked="0"/>
    </xf>
    <xf numFmtId="166" fontId="13" fillId="0" borderId="19" xfId="0" applyNumberFormat="1" applyFont="1" applyBorder="1" applyAlignment="1" applyProtection="1">
      <alignment horizontal="center" vertical="center"/>
      <protection locked="0"/>
    </xf>
    <xf numFmtId="49" fontId="13" fillId="6" borderId="19" xfId="0" applyNumberFormat="1" applyFont="1" applyFill="1" applyBorder="1" applyAlignment="1" applyProtection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 wrapText="1"/>
    </xf>
    <xf numFmtId="49" fontId="14" fillId="6" borderId="19" xfId="0" applyNumberFormat="1" applyFont="1" applyFill="1" applyBorder="1" applyAlignment="1" applyProtection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3" fillId="0" borderId="19" xfId="0" applyNumberFormat="1" applyFont="1" applyBorder="1" applyAlignment="1">
      <alignment horizontal="center" vertical="center"/>
    </xf>
    <xf numFmtId="0" fontId="9" fillId="0" borderId="19" xfId="0" applyNumberFormat="1" applyFont="1" applyBorder="1" applyAlignment="1">
      <alignment horizontal="left" vertical="center" wrapText="1"/>
    </xf>
    <xf numFmtId="167" fontId="9" fillId="0" borderId="19" xfId="0" applyNumberFormat="1" applyFont="1" applyBorder="1" applyAlignment="1">
      <alignment horizontal="center" vertical="center" wrapText="1"/>
    </xf>
    <xf numFmtId="166" fontId="13" fillId="0" borderId="19" xfId="0" applyNumberFormat="1" applyFont="1" applyBorder="1" applyAlignment="1">
      <alignment horizontal="center" vertical="center"/>
    </xf>
    <xf numFmtId="166" fontId="15" fillId="0" borderId="19" xfId="0" applyNumberFormat="1" applyFont="1" applyBorder="1" applyAlignment="1" applyProtection="1">
      <alignment horizontal="center" vertical="center"/>
    </xf>
    <xf numFmtId="0" fontId="9" fillId="0" borderId="19" xfId="0" applyNumberFormat="1" applyFont="1" applyBorder="1" applyAlignment="1">
      <alignment horizontal="center" vertical="center"/>
    </xf>
    <xf numFmtId="166" fontId="9" fillId="0" borderId="19" xfId="0" applyNumberFormat="1" applyFont="1" applyBorder="1" applyAlignment="1">
      <alignment horizontal="center" vertical="center"/>
    </xf>
    <xf numFmtId="0" fontId="9" fillId="0" borderId="19" xfId="0" applyNumberFormat="1" applyFont="1" applyBorder="1" applyAlignment="1">
      <alignment vertical="center" wrapText="1"/>
    </xf>
    <xf numFmtId="167" fontId="13" fillId="6" borderId="19" xfId="0" applyNumberFormat="1" applyFont="1" applyFill="1" applyBorder="1" applyAlignment="1">
      <alignment horizontal="center" vertical="center"/>
    </xf>
    <xf numFmtId="166" fontId="14" fillId="0" borderId="19" xfId="0" applyNumberFormat="1" applyFont="1" applyBorder="1" applyAlignment="1" applyProtection="1">
      <alignment horizontal="center" vertical="center"/>
    </xf>
    <xf numFmtId="49" fontId="11" fillId="6" borderId="19" xfId="3" applyNumberFormat="1" applyFont="1" applyFill="1" applyBorder="1" applyProtection="1">
      <alignment horizontal="center" vertical="center" wrapText="1"/>
    </xf>
    <xf numFmtId="49" fontId="11" fillId="6" borderId="19" xfId="6" applyNumberFormat="1" applyFont="1" applyFill="1" applyBorder="1" applyProtection="1">
      <alignment horizontal="center" vertical="top" shrinkToFit="1"/>
    </xf>
    <xf numFmtId="0" fontId="11" fillId="6" borderId="19" xfId="7" applyNumberFormat="1" applyFont="1" applyFill="1" applyBorder="1" applyProtection="1">
      <alignment horizontal="left" vertical="top" wrapText="1"/>
    </xf>
    <xf numFmtId="49" fontId="10" fillId="6" borderId="19" xfId="10" applyNumberFormat="1" applyFont="1" applyFill="1" applyBorder="1" applyProtection="1">
      <alignment horizontal="center" vertical="top" shrinkToFit="1"/>
    </xf>
    <xf numFmtId="0" fontId="10" fillId="6" borderId="19" xfId="11" applyNumberFormat="1" applyFont="1" applyFill="1" applyBorder="1" applyProtection="1">
      <alignment horizontal="left" vertical="top" wrapText="1"/>
    </xf>
    <xf numFmtId="0" fontId="11" fillId="6" borderId="19" xfId="22" applyNumberFormat="1" applyFont="1" applyFill="1" applyBorder="1" applyProtection="1"/>
    <xf numFmtId="0" fontId="11" fillId="6" borderId="19" xfId="23" applyNumberFormat="1" applyFont="1" applyFill="1" applyBorder="1" applyProtection="1"/>
    <xf numFmtId="49" fontId="11" fillId="6" borderId="19" xfId="2" applyNumberFormat="1" applyFont="1" applyFill="1" applyBorder="1" applyProtection="1">
      <alignment horizontal="center" vertical="center" wrapText="1"/>
    </xf>
    <xf numFmtId="166" fontId="13" fillId="6" borderId="19" xfId="0" applyNumberFormat="1" applyFont="1" applyFill="1" applyBorder="1" applyAlignment="1">
      <alignment horizontal="center" vertical="center"/>
    </xf>
    <xf numFmtId="164" fontId="7" fillId="6" borderId="19" xfId="47" applyNumberFormat="1" applyFont="1" applyFill="1" applyBorder="1" applyAlignment="1" applyProtection="1">
      <alignment horizontal="center" vertical="center" shrinkToFit="1"/>
    </xf>
    <xf numFmtId="164" fontId="8" fillId="6" borderId="19" xfId="49" applyNumberFormat="1" applyFont="1" applyFill="1" applyBorder="1" applyAlignment="1" applyProtection="1">
      <alignment horizontal="center" vertical="center" shrinkToFit="1"/>
    </xf>
    <xf numFmtId="164" fontId="7" fillId="6" borderId="19" xfId="51" applyNumberFormat="1" applyFont="1" applyFill="1" applyBorder="1" applyAlignment="1" applyProtection="1">
      <alignment horizontal="center" vertical="center" shrinkToFit="1"/>
    </xf>
    <xf numFmtId="164" fontId="11" fillId="6" borderId="19" xfId="46" applyNumberFormat="1" applyFont="1" applyFill="1" applyBorder="1" applyAlignment="1" applyProtection="1">
      <alignment horizontal="center" vertical="center" shrinkToFit="1"/>
    </xf>
    <xf numFmtId="164" fontId="11" fillId="6" borderId="19" xfId="47" applyNumberFormat="1" applyFont="1" applyFill="1" applyBorder="1" applyAlignment="1" applyProtection="1">
      <alignment horizontal="center" vertical="center" shrinkToFit="1"/>
    </xf>
    <xf numFmtId="166" fontId="15" fillId="0" borderId="19" xfId="0" applyNumberFormat="1" applyFont="1" applyBorder="1" applyAlignment="1">
      <alignment horizontal="center" vertical="center"/>
    </xf>
    <xf numFmtId="164" fontId="10" fillId="6" borderId="19" xfId="48" applyNumberFormat="1" applyFont="1" applyFill="1" applyBorder="1" applyAlignment="1" applyProtection="1">
      <alignment horizontal="center" vertical="center" shrinkToFit="1"/>
    </xf>
    <xf numFmtId="164" fontId="10" fillId="6" borderId="19" xfId="49" applyNumberFormat="1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164" fontId="11" fillId="6" borderId="19" xfId="50" applyNumberFormat="1" applyFont="1" applyFill="1" applyBorder="1" applyAlignment="1" applyProtection="1">
      <alignment horizontal="center" vertical="center" shrinkToFit="1"/>
    </xf>
    <xf numFmtId="164" fontId="11" fillId="6" borderId="19" xfId="51" applyNumberFormat="1" applyFont="1" applyFill="1" applyBorder="1" applyAlignment="1" applyProtection="1">
      <alignment horizontal="center" vertical="center" shrinkToFit="1"/>
    </xf>
    <xf numFmtId="166" fontId="9" fillId="6" borderId="19" xfId="0" applyNumberFormat="1" applyFont="1" applyFill="1" applyBorder="1" applyAlignment="1">
      <alignment horizontal="center" vertical="center"/>
    </xf>
    <xf numFmtId="166" fontId="14" fillId="0" borderId="19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6" borderId="20" xfId="1" applyNumberFormat="1" applyFont="1" applyFill="1" applyBorder="1" applyProtection="1">
      <alignment horizontal="right" vertical="top" wrapText="1"/>
    </xf>
    <xf numFmtId="0" fontId="8" fillId="6" borderId="20" xfId="1" applyFont="1" applyFill="1" applyBorder="1">
      <alignment horizontal="right" vertical="top" wrapText="1"/>
    </xf>
    <xf numFmtId="49" fontId="12" fillId="0" borderId="1" xfId="0" applyNumberFormat="1" applyFont="1" applyBorder="1" applyAlignment="1" applyProtection="1">
      <alignment horizontal="center" wrapText="1"/>
    </xf>
    <xf numFmtId="49" fontId="14" fillId="0" borderId="1" xfId="0" applyNumberFormat="1" applyFont="1" applyBorder="1" applyAlignment="1" applyProtection="1">
      <alignment horizontal="center" wrapText="1"/>
    </xf>
    <xf numFmtId="0" fontId="14" fillId="0" borderId="21" xfId="0" applyNumberFormat="1" applyFont="1" applyBorder="1" applyAlignment="1">
      <alignment horizontal="center"/>
    </xf>
    <xf numFmtId="0" fontId="14" fillId="0" borderId="24" xfId="0" applyNumberFormat="1" applyFont="1" applyBorder="1" applyAlignment="1">
      <alignment horizontal="center"/>
    </xf>
    <xf numFmtId="0" fontId="14" fillId="0" borderId="22" xfId="0" applyNumberFormat="1" applyFont="1" applyBorder="1" applyAlignment="1">
      <alignment horizontal="center"/>
    </xf>
    <xf numFmtId="0" fontId="13" fillId="0" borderId="19" xfId="0" applyNumberFormat="1" applyFont="1" applyBorder="1" applyAlignment="1">
      <alignment horizontal="center"/>
    </xf>
    <xf numFmtId="0" fontId="7" fillId="6" borderId="19" xfId="7" quotePrefix="1" applyNumberFormat="1" applyFont="1" applyFill="1" applyBorder="1" applyProtection="1">
      <alignment horizontal="left" vertical="top" wrapText="1"/>
    </xf>
    <xf numFmtId="164" fontId="7" fillId="6" borderId="19" xfId="7" quotePrefix="1" applyNumberFormat="1" applyFont="1" applyFill="1" applyBorder="1" applyAlignment="1" applyProtection="1">
      <alignment horizontal="center" vertical="center" wrapText="1"/>
    </xf>
    <xf numFmtId="0" fontId="7" fillId="6" borderId="19" xfId="11" quotePrefix="1" applyNumberFormat="1" applyFont="1" applyFill="1" applyBorder="1" applyProtection="1">
      <alignment horizontal="left" vertical="top" wrapText="1"/>
    </xf>
    <xf numFmtId="0" fontId="7" fillId="6" borderId="19" xfId="15" quotePrefix="1" applyNumberFormat="1" applyFont="1" applyFill="1" applyBorder="1" applyProtection="1">
      <alignment horizontal="left" vertical="top" wrapText="1"/>
    </xf>
    <xf numFmtId="0" fontId="8" fillId="6" borderId="19" xfId="19" quotePrefix="1" applyNumberFormat="1" applyFont="1" applyFill="1" applyBorder="1" applyProtection="1">
      <alignment horizontal="left" vertical="top" wrapText="1"/>
    </xf>
    <xf numFmtId="49" fontId="8" fillId="6" borderId="25" xfId="42" applyFont="1" applyFill="1" applyBorder="1">
      <alignment horizontal="center" vertical="top" shrinkToFit="1"/>
    </xf>
    <xf numFmtId="0" fontId="8" fillId="6" borderId="26" xfId="43" applyFont="1" applyFill="1" applyBorder="1">
      <alignment horizontal="left" vertical="top" wrapText="1"/>
    </xf>
    <xf numFmtId="0" fontId="8" fillId="6" borderId="19" xfId="43" applyFont="1" applyFill="1" applyBorder="1">
      <alignment horizontal="left" vertical="top" wrapText="1"/>
    </xf>
    <xf numFmtId="49" fontId="8" fillId="6" borderId="19" xfId="18" applyFont="1" applyFill="1" applyBorder="1">
      <alignment horizontal="center" vertical="top" shrinkToFit="1"/>
    </xf>
    <xf numFmtId="0" fontId="8" fillId="6" borderId="19" xfId="19" quotePrefix="1" applyFont="1" applyFill="1" applyBorder="1">
      <alignment horizontal="left" vertical="top" wrapText="1"/>
    </xf>
    <xf numFmtId="49" fontId="9" fillId="6" borderId="19" xfId="0" applyNumberFormat="1" applyFont="1" applyFill="1" applyBorder="1" applyAlignment="1">
      <alignment horizontal="center" vertical="center" wrapText="1"/>
    </xf>
    <xf numFmtId="49" fontId="9" fillId="6" borderId="19" xfId="0" applyNumberFormat="1" applyFont="1" applyFill="1" applyBorder="1" applyAlignment="1">
      <alignment horizontal="left" vertical="center" wrapText="1"/>
    </xf>
    <xf numFmtId="164" fontId="8" fillId="6" borderId="19" xfId="41" applyNumberFormat="1" applyFont="1" applyFill="1" applyBorder="1" applyAlignment="1">
      <alignment horizontal="center" vertical="top" shrinkToFit="1"/>
    </xf>
    <xf numFmtId="164" fontId="8" fillId="6" borderId="19" xfId="40" applyNumberFormat="1" applyFont="1" applyFill="1" applyBorder="1" applyAlignment="1">
      <alignment horizontal="center" vertical="top" shrinkToFit="1"/>
    </xf>
    <xf numFmtId="49" fontId="13" fillId="6" borderId="19" xfId="14" applyNumberFormat="1" applyFont="1" applyFill="1" applyBorder="1" applyProtection="1">
      <alignment horizontal="center" vertical="top" shrinkToFit="1"/>
    </xf>
    <xf numFmtId="0" fontId="13" fillId="6" borderId="19" xfId="15" quotePrefix="1" applyNumberFormat="1" applyFont="1" applyFill="1" applyBorder="1" applyProtection="1">
      <alignment horizontal="left" vertical="top" wrapText="1"/>
    </xf>
    <xf numFmtId="49" fontId="9" fillId="6" borderId="19" xfId="18" applyNumberFormat="1" applyFont="1" applyFill="1" applyBorder="1" applyProtection="1">
      <alignment horizontal="center" vertical="top" shrinkToFit="1"/>
    </xf>
    <xf numFmtId="0" fontId="9" fillId="6" borderId="19" xfId="19" quotePrefix="1" applyNumberFormat="1" applyFont="1" applyFill="1" applyBorder="1" applyProtection="1">
      <alignment horizontal="left" vertical="top" wrapText="1"/>
    </xf>
    <xf numFmtId="0" fontId="13" fillId="6" borderId="19" xfId="52" applyFont="1" applyFill="1" applyBorder="1">
      <alignment horizontal="left" vertical="top" wrapText="1"/>
    </xf>
    <xf numFmtId="164" fontId="7" fillId="6" borderId="19" xfId="21" applyNumberFormat="1" applyFont="1" applyFill="1" applyBorder="1" applyAlignment="1" applyProtection="1">
      <alignment horizontal="center" vertical="center" shrinkToFit="1"/>
    </xf>
    <xf numFmtId="0" fontId="9" fillId="6" borderId="19" xfId="52" applyFont="1" applyFill="1" applyBorder="1">
      <alignment horizontal="left" vertical="top" wrapText="1"/>
    </xf>
    <xf numFmtId="49" fontId="8" fillId="6" borderId="19" xfId="53" applyFont="1" applyFill="1" applyBorder="1">
      <alignment horizontal="center" vertical="top" shrinkToFit="1"/>
    </xf>
    <xf numFmtId="0" fontId="8" fillId="6" borderId="19" xfId="52" quotePrefix="1" applyFont="1" applyFill="1" applyBorder="1">
      <alignment horizontal="left" vertical="top" wrapText="1"/>
    </xf>
    <xf numFmtId="49" fontId="8" fillId="6" borderId="21" xfId="53" applyFont="1" applyFill="1" applyBorder="1">
      <alignment horizontal="center" vertical="top" shrinkToFit="1"/>
    </xf>
    <xf numFmtId="0" fontId="8" fillId="6" borderId="19" xfId="52" applyFont="1" applyFill="1" applyBorder="1">
      <alignment horizontal="left" vertical="top" wrapText="1"/>
    </xf>
    <xf numFmtId="0" fontId="7" fillId="6" borderId="19" xfId="19" quotePrefix="1" applyFont="1" applyFill="1" applyBorder="1">
      <alignment horizontal="left" vertical="top" wrapText="1"/>
    </xf>
    <xf numFmtId="164" fontId="7" fillId="6" borderId="19" xfId="20" applyNumberFormat="1" applyFont="1" applyFill="1" applyBorder="1" applyAlignment="1" applyProtection="1">
      <alignment horizontal="center" vertical="center" shrinkToFit="1"/>
    </xf>
    <xf numFmtId="0" fontId="8" fillId="6" borderId="13" xfId="43" applyFont="1" applyFill="1">
      <alignment horizontal="left" vertical="top" wrapText="1"/>
    </xf>
    <xf numFmtId="49" fontId="8" fillId="6" borderId="23" xfId="18" applyFont="1" applyFill="1" applyBorder="1">
      <alignment horizontal="center" vertical="top" shrinkToFit="1"/>
    </xf>
    <xf numFmtId="0" fontId="8" fillId="6" borderId="27" xfId="19" applyFont="1" applyFill="1" applyBorder="1">
      <alignment horizontal="left" vertical="top" wrapText="1"/>
    </xf>
    <xf numFmtId="164" fontId="8" fillId="6" borderId="23" xfId="20" applyNumberFormat="1" applyFont="1" applyFill="1" applyBorder="1" applyAlignment="1" applyProtection="1">
      <alignment horizontal="center" vertical="center" shrinkToFit="1"/>
    </xf>
    <xf numFmtId="49" fontId="7" fillId="6" borderId="19" xfId="14" applyFont="1" applyFill="1" applyBorder="1">
      <alignment horizontal="center" vertical="top" shrinkToFit="1"/>
    </xf>
    <xf numFmtId="0" fontId="7" fillId="6" borderId="19" xfId="18" applyNumberFormat="1" applyFont="1" applyFill="1" applyBorder="1" applyAlignment="1">
      <alignment horizontal="left" vertical="top" wrapText="1"/>
    </xf>
    <xf numFmtId="164" fontId="8" fillId="6" borderId="19" xfId="16" applyNumberFormat="1" applyFont="1" applyFill="1" applyBorder="1" applyAlignment="1" applyProtection="1">
      <alignment horizontal="center" vertical="center" shrinkToFit="1"/>
    </xf>
    <xf numFmtId="0" fontId="8" fillId="6" borderId="27" xfId="43" applyFont="1" applyFill="1" applyBorder="1">
      <alignment horizontal="left" vertical="top" wrapText="1"/>
    </xf>
    <xf numFmtId="0" fontId="8" fillId="0" borderId="13" xfId="52" applyFont="1">
      <alignment horizontal="left" vertical="top" wrapText="1"/>
    </xf>
    <xf numFmtId="0" fontId="8" fillId="6" borderId="19" xfId="43" quotePrefix="1" applyFont="1" applyFill="1" applyBorder="1">
      <alignment horizontal="left" vertical="top" wrapText="1"/>
    </xf>
    <xf numFmtId="0" fontId="7" fillId="6" borderId="19" xfId="15" quotePrefix="1" applyFont="1" applyFill="1" applyBorder="1">
      <alignment horizontal="left" vertical="top" wrapText="1"/>
    </xf>
  </cellXfs>
  <cellStyles count="54">
    <cellStyle name="br" xfId="29"/>
    <cellStyle name="col" xfId="28"/>
    <cellStyle name="ex58" xfId="32"/>
    <cellStyle name="ex59" xfId="33"/>
    <cellStyle name="ex60" xfId="6"/>
    <cellStyle name="ex61" xfId="7"/>
    <cellStyle name="ex62" xfId="34"/>
    <cellStyle name="ex63" xfId="35"/>
    <cellStyle name="ex64" xfId="10"/>
    <cellStyle name="ex65" xfId="11"/>
    <cellStyle name="ex66" xfId="36"/>
    <cellStyle name="ex67" xfId="37"/>
    <cellStyle name="ex68" xfId="14"/>
    <cellStyle name="ex69" xfId="15"/>
    <cellStyle name="ex70" xfId="38"/>
    <cellStyle name="ex71" xfId="39"/>
    <cellStyle name="ex72" xfId="18"/>
    <cellStyle name="ex73" xfId="19"/>
    <cellStyle name="ex74" xfId="40"/>
    <cellStyle name="ex75" xfId="41"/>
    <cellStyle name="ex76" xfId="42"/>
    <cellStyle name="ex77" xfId="43"/>
    <cellStyle name="ex78" xfId="44"/>
    <cellStyle name="ex79" xfId="45"/>
    <cellStyle name="ex81" xfId="53"/>
    <cellStyle name="ex82" xfId="52"/>
    <cellStyle name="st57" xfId="1"/>
    <cellStyle name="st68" xfId="50"/>
    <cellStyle name="st69" xfId="51"/>
    <cellStyle name="st70" xfId="46"/>
    <cellStyle name="st71" xfId="47"/>
    <cellStyle name="st72" xfId="48"/>
    <cellStyle name="st73" xfId="49"/>
    <cellStyle name="st80" xfId="24"/>
    <cellStyle name="st81" xfId="25"/>
    <cellStyle name="st82" xfId="8"/>
    <cellStyle name="st83" xfId="9"/>
    <cellStyle name="st84" xfId="12"/>
    <cellStyle name="st85" xfId="13"/>
    <cellStyle name="st86" xfId="16"/>
    <cellStyle name="st87" xfId="17"/>
    <cellStyle name="st88" xfId="20"/>
    <cellStyle name="st89" xfId="21"/>
    <cellStyle name="style0" xfId="30"/>
    <cellStyle name="td" xfId="31"/>
    <cellStyle name="tr" xfId="27"/>
    <cellStyle name="xl_bot_header" xfId="5"/>
    <cellStyle name="xl_top_header" xfId="3"/>
    <cellStyle name="xl_top_left_header" xfId="2"/>
    <cellStyle name="xl_top_right_header" xfId="4"/>
    <cellStyle name="xl_total_bot" xfId="26"/>
    <cellStyle name="xl_total_center" xfId="23"/>
    <cellStyle name="xl_total_left" xfId="22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5"/>
  <sheetViews>
    <sheetView showGridLines="0" tabSelected="1" workbookViewId="0">
      <pane ySplit="4" topLeftCell="A112" activePane="bottomLeft" state="frozen"/>
      <selection pane="bottomLeft" activeCell="C135" sqref="C135"/>
    </sheetView>
  </sheetViews>
  <sheetFormatPr defaultRowHeight="15"/>
  <cols>
    <col min="1" max="1" width="19.28515625" style="1" customWidth="1"/>
    <col min="2" max="2" width="40.7109375" style="1" customWidth="1"/>
    <col min="3" max="4" width="10.42578125" style="1" customWidth="1"/>
    <col min="5" max="5" width="10.85546875" style="1" customWidth="1"/>
    <col min="6" max="6" width="10.42578125" style="1" customWidth="1"/>
    <col min="7" max="7" width="11.5703125" style="1" customWidth="1"/>
    <col min="8" max="16384" width="9.140625" style="1"/>
  </cols>
  <sheetData>
    <row r="1" spans="1:7" ht="15.95" customHeight="1">
      <c r="A1" s="34"/>
      <c r="B1" s="34"/>
      <c r="C1" s="34"/>
      <c r="D1" s="34"/>
      <c r="E1" s="34"/>
      <c r="F1" s="34"/>
      <c r="G1" s="34" t="s">
        <v>83</v>
      </c>
    </row>
    <row r="2" spans="1:7" ht="42" customHeight="1">
      <c r="A2" s="81" t="s">
        <v>84</v>
      </c>
      <c r="B2" s="81"/>
      <c r="C2" s="81"/>
      <c r="D2" s="81"/>
      <c r="E2" s="81"/>
      <c r="F2" s="81"/>
      <c r="G2" s="81"/>
    </row>
    <row r="3" spans="1:7" ht="15.2" customHeight="1">
      <c r="A3" s="79" t="s">
        <v>0</v>
      </c>
      <c r="B3" s="80"/>
      <c r="C3" s="80"/>
      <c r="D3" s="80"/>
      <c r="E3" s="80"/>
    </row>
    <row r="4" spans="1:7" ht="60.75" customHeight="1">
      <c r="A4" s="32" t="s">
        <v>1</v>
      </c>
      <c r="B4" s="15" t="s">
        <v>2</v>
      </c>
      <c r="C4" s="41" t="s">
        <v>88</v>
      </c>
      <c r="D4" s="15" t="s">
        <v>3</v>
      </c>
      <c r="E4" s="33" t="s">
        <v>89</v>
      </c>
      <c r="F4" s="35" t="s">
        <v>85</v>
      </c>
      <c r="G4" s="36" t="s">
        <v>86</v>
      </c>
    </row>
    <row r="5" spans="1:7">
      <c r="A5" s="16" t="s">
        <v>4</v>
      </c>
      <c r="B5" s="87" t="s">
        <v>5</v>
      </c>
      <c r="C5" s="88">
        <f>C6+C15+C21+C31+C36+C44+C49+C52+C63+C91+C34</f>
        <v>94753.700000000012</v>
      </c>
      <c r="D5" s="88">
        <f>D6+D15+D21+D31+D36+D44+D49+D52+D63+D91</f>
        <v>438352.49999999994</v>
      </c>
      <c r="E5" s="88">
        <f>E6+E15+E21+E31+E36+E44+E49+E52+E63+E91+E34</f>
        <v>101603.4</v>
      </c>
      <c r="F5" s="37">
        <f>E5/D5*100</f>
        <v>23.178469382517498</v>
      </c>
      <c r="G5" s="37">
        <f>E5*100/C5-100</f>
        <v>7.2289525369457692</v>
      </c>
    </row>
    <row r="6" spans="1:7">
      <c r="A6" s="13" t="s">
        <v>6</v>
      </c>
      <c r="B6" s="89" t="s">
        <v>7</v>
      </c>
      <c r="C6" s="10">
        <f>C7</f>
        <v>73721.100000000006</v>
      </c>
      <c r="D6" s="10">
        <f t="shared" ref="D6" si="0">D7</f>
        <v>338658.99999999994</v>
      </c>
      <c r="E6" s="10">
        <f>E7</f>
        <v>71152.399999999994</v>
      </c>
      <c r="F6" s="37">
        <f t="shared" ref="F6:F74" si="1">E6/D6*100</f>
        <v>21.010042550175843</v>
      </c>
      <c r="G6" s="37">
        <f t="shared" ref="G6:G68" si="2">E6*100/C6-100</f>
        <v>-3.4843484429831051</v>
      </c>
    </row>
    <row r="7" spans="1:7">
      <c r="A7" s="11" t="s">
        <v>182</v>
      </c>
      <c r="B7" s="90" t="s">
        <v>183</v>
      </c>
      <c r="C7" s="4">
        <f>C8+C9+C10+C11+C12+C13</f>
        <v>73721.100000000006</v>
      </c>
      <c r="D7" s="4">
        <f>D8+D9+D10+D11+D12+D13</f>
        <v>338658.99999999994</v>
      </c>
      <c r="E7" s="4">
        <f>E8+E9+E10+E11+E12+E13+E14</f>
        <v>71152.399999999994</v>
      </c>
      <c r="F7" s="37">
        <f t="shared" si="1"/>
        <v>21.010042550175843</v>
      </c>
      <c r="G7" s="37">
        <f t="shared" si="2"/>
        <v>-3.4843484429831051</v>
      </c>
    </row>
    <row r="8" spans="1:7" ht="67.5">
      <c r="A8" s="9" t="s">
        <v>184</v>
      </c>
      <c r="B8" s="91" t="s">
        <v>185</v>
      </c>
      <c r="C8" s="5">
        <v>60744.4</v>
      </c>
      <c r="D8" s="24">
        <v>328266.09999999998</v>
      </c>
      <c r="E8" s="5">
        <v>63651.4</v>
      </c>
      <c r="F8" s="39">
        <f t="shared" si="1"/>
        <v>19.390183756409819</v>
      </c>
      <c r="G8" s="39">
        <f t="shared" si="2"/>
        <v>4.7856263293406442</v>
      </c>
    </row>
    <row r="9" spans="1:7" ht="90">
      <c r="A9" s="9" t="s">
        <v>186</v>
      </c>
      <c r="B9" s="91" t="s">
        <v>187</v>
      </c>
      <c r="C9" s="5">
        <v>-704.2</v>
      </c>
      <c r="D9" s="24">
        <v>526</v>
      </c>
      <c r="E9" s="5">
        <v>26.6</v>
      </c>
      <c r="F9" s="39">
        <f t="shared" si="1"/>
        <v>5.0570342205323193</v>
      </c>
      <c r="G9" s="39">
        <f t="shared" si="2"/>
        <v>-103.77733598409543</v>
      </c>
    </row>
    <row r="10" spans="1:7" ht="33.75">
      <c r="A10" s="9" t="s">
        <v>188</v>
      </c>
      <c r="B10" s="91" t="s">
        <v>189</v>
      </c>
      <c r="C10" s="5">
        <v>13675.4</v>
      </c>
      <c r="D10" s="24">
        <v>4468</v>
      </c>
      <c r="E10" s="5">
        <v>212.2</v>
      </c>
      <c r="F10" s="39">
        <f t="shared" si="1"/>
        <v>4.7493285586392116</v>
      </c>
      <c r="G10" s="39">
        <f t="shared" si="2"/>
        <v>-98.448308641794753</v>
      </c>
    </row>
    <row r="11" spans="1:7" ht="78.75">
      <c r="A11" s="9" t="s">
        <v>190</v>
      </c>
      <c r="B11" s="91" t="s">
        <v>191</v>
      </c>
      <c r="C11" s="5">
        <v>51.2</v>
      </c>
      <c r="D11" s="24">
        <v>56.3</v>
      </c>
      <c r="E11" s="5">
        <v>1.3</v>
      </c>
      <c r="F11" s="39">
        <f t="shared" si="1"/>
        <v>2.3090586145648317</v>
      </c>
      <c r="G11" s="39">
        <f t="shared" si="2"/>
        <v>-97.4609375</v>
      </c>
    </row>
    <row r="12" spans="1:7" ht="78.75">
      <c r="A12" s="9" t="s">
        <v>192</v>
      </c>
      <c r="B12" s="91" t="s">
        <v>193</v>
      </c>
      <c r="C12" s="5">
        <v>-89.3</v>
      </c>
      <c r="D12" s="24">
        <v>4617.6000000000004</v>
      </c>
      <c r="E12" s="5">
        <v>286.10000000000002</v>
      </c>
      <c r="F12" s="39">
        <f t="shared" si="1"/>
        <v>6.1958593208593209</v>
      </c>
      <c r="G12" s="39">
        <f t="shared" si="2"/>
        <v>-420.38073908174698</v>
      </c>
    </row>
    <row r="13" spans="1:7" ht="45">
      <c r="A13" s="92" t="s">
        <v>194</v>
      </c>
      <c r="B13" s="93" t="s">
        <v>195</v>
      </c>
      <c r="C13" s="5">
        <v>43.6</v>
      </c>
      <c r="D13" s="24">
        <v>725</v>
      </c>
      <c r="E13" s="5">
        <v>2219.6</v>
      </c>
      <c r="F13" s="39">
        <f t="shared" si="1"/>
        <v>306.15172413793101</v>
      </c>
      <c r="G13" s="39">
        <f t="shared" si="2"/>
        <v>4990.8256880733943</v>
      </c>
    </row>
    <row r="14" spans="1:7" ht="45">
      <c r="A14" s="92" t="s">
        <v>196</v>
      </c>
      <c r="B14" s="94" t="s">
        <v>197</v>
      </c>
      <c r="C14" s="5"/>
      <c r="D14" s="24"/>
      <c r="E14" s="5">
        <v>4755.2</v>
      </c>
      <c r="F14" s="39"/>
      <c r="G14" s="39"/>
    </row>
    <row r="15" spans="1:7" ht="31.5">
      <c r="A15" s="13" t="s">
        <v>198</v>
      </c>
      <c r="B15" s="89" t="s">
        <v>199</v>
      </c>
      <c r="C15" s="10">
        <f>C16</f>
        <v>6101.6</v>
      </c>
      <c r="D15" s="10">
        <f>D16</f>
        <v>25739</v>
      </c>
      <c r="E15" s="10">
        <f>E16</f>
        <v>6545.8</v>
      </c>
      <c r="F15" s="37">
        <f t="shared" si="1"/>
        <v>25.431446443140761</v>
      </c>
      <c r="G15" s="37">
        <f t="shared" si="2"/>
        <v>7.2800576897862754</v>
      </c>
    </row>
    <row r="16" spans="1:7" ht="31.5">
      <c r="A16" s="11" t="s">
        <v>200</v>
      </c>
      <c r="B16" s="90" t="s">
        <v>201</v>
      </c>
      <c r="C16" s="4">
        <f>C17+C18+C19+C20</f>
        <v>6101.6</v>
      </c>
      <c r="D16" s="4">
        <f>D17+D18+D19+D20</f>
        <v>25739</v>
      </c>
      <c r="E16" s="4">
        <f>E17+E18+E19+E20</f>
        <v>6545.8</v>
      </c>
      <c r="F16" s="37">
        <f t="shared" si="1"/>
        <v>25.431446443140761</v>
      </c>
      <c r="G16" s="37">
        <f t="shared" si="2"/>
        <v>7.2800576897862754</v>
      </c>
    </row>
    <row r="17" spans="1:7" ht="101.25">
      <c r="A17" s="95" t="s">
        <v>202</v>
      </c>
      <c r="B17" s="96" t="s">
        <v>203</v>
      </c>
      <c r="C17" s="5">
        <v>3136.7</v>
      </c>
      <c r="D17" s="24">
        <v>13424</v>
      </c>
      <c r="E17" s="5">
        <v>3209.3</v>
      </c>
      <c r="F17" s="39">
        <f t="shared" si="1"/>
        <v>23.907181168057214</v>
      </c>
      <c r="G17" s="39">
        <f t="shared" si="2"/>
        <v>2.3145343832690486</v>
      </c>
    </row>
    <row r="18" spans="1:7" ht="112.5">
      <c r="A18" s="95" t="s">
        <v>204</v>
      </c>
      <c r="B18" s="96" t="s">
        <v>205</v>
      </c>
      <c r="C18" s="5">
        <v>12.9</v>
      </c>
      <c r="D18" s="24">
        <v>64</v>
      </c>
      <c r="E18" s="5">
        <v>16.899999999999999</v>
      </c>
      <c r="F18" s="39">
        <f t="shared" si="1"/>
        <v>26.406249999999996</v>
      </c>
      <c r="G18" s="39">
        <f t="shared" si="2"/>
        <v>31.007751937984466</v>
      </c>
    </row>
    <row r="19" spans="1:7" ht="101.25">
      <c r="A19" s="95" t="s">
        <v>206</v>
      </c>
      <c r="B19" s="96" t="s">
        <v>207</v>
      </c>
      <c r="C19" s="5">
        <v>3354</v>
      </c>
      <c r="D19" s="24">
        <v>13919</v>
      </c>
      <c r="E19" s="5">
        <v>3660.3</v>
      </c>
      <c r="F19" s="39">
        <f t="shared" si="1"/>
        <v>26.297147783605148</v>
      </c>
      <c r="G19" s="39">
        <f t="shared" si="2"/>
        <v>9.1323792486583244</v>
      </c>
    </row>
    <row r="20" spans="1:7" ht="101.25">
      <c r="A20" s="95" t="s">
        <v>208</v>
      </c>
      <c r="B20" s="96" t="s">
        <v>209</v>
      </c>
      <c r="C20" s="5">
        <v>-402</v>
      </c>
      <c r="D20" s="24">
        <v>-1668</v>
      </c>
      <c r="E20" s="5">
        <v>-340.7</v>
      </c>
      <c r="F20" s="39">
        <f t="shared" si="1"/>
        <v>20.425659472422062</v>
      </c>
      <c r="G20" s="39">
        <f t="shared" si="2"/>
        <v>-15.24875621890547</v>
      </c>
    </row>
    <row r="21" spans="1:7">
      <c r="A21" s="13" t="s">
        <v>210</v>
      </c>
      <c r="B21" s="89" t="s">
        <v>211</v>
      </c>
      <c r="C21" s="10">
        <f>C22+C25+C27+C29</f>
        <v>8904.9000000000015</v>
      </c>
      <c r="D21" s="10">
        <f>D22+D25+D27+D29</f>
        <v>54448</v>
      </c>
      <c r="E21" s="10">
        <f>E22+E25+E27+E29</f>
        <v>12544.800000000001</v>
      </c>
      <c r="F21" s="37">
        <f t="shared" si="1"/>
        <v>23.039964736996772</v>
      </c>
      <c r="G21" s="37">
        <f t="shared" si="2"/>
        <v>40.875248458713713</v>
      </c>
    </row>
    <row r="22" spans="1:7" ht="21">
      <c r="A22" s="11" t="s">
        <v>212</v>
      </c>
      <c r="B22" s="90" t="s">
        <v>213</v>
      </c>
      <c r="C22" s="4">
        <f>C23+C24</f>
        <v>9068.1</v>
      </c>
      <c r="D22" s="4">
        <f>D23+D24</f>
        <v>62935</v>
      </c>
      <c r="E22" s="4">
        <f>E23+E24</f>
        <v>11265.900000000001</v>
      </c>
      <c r="F22" s="37">
        <f t="shared" si="1"/>
        <v>17.900850083419403</v>
      </c>
      <c r="G22" s="37">
        <f t="shared" si="2"/>
        <v>24.23660965362096</v>
      </c>
    </row>
    <row r="23" spans="1:7" ht="22.5">
      <c r="A23" s="97" t="s">
        <v>214</v>
      </c>
      <c r="B23" s="98" t="s">
        <v>215</v>
      </c>
      <c r="C23" s="99">
        <v>4031.5</v>
      </c>
      <c r="D23" s="100">
        <v>34431</v>
      </c>
      <c r="E23" s="99">
        <v>5506.3</v>
      </c>
      <c r="F23" s="39">
        <f t="shared" si="1"/>
        <v>15.992274403880224</v>
      </c>
      <c r="G23" s="39">
        <f t="shared" si="2"/>
        <v>36.581917400471298</v>
      </c>
    </row>
    <row r="24" spans="1:7" ht="56.25">
      <c r="A24" s="97" t="s">
        <v>216</v>
      </c>
      <c r="B24" s="98" t="s">
        <v>217</v>
      </c>
      <c r="C24" s="5">
        <v>5036.6000000000004</v>
      </c>
      <c r="D24" s="24">
        <v>28504</v>
      </c>
      <c r="E24" s="5">
        <v>5759.6</v>
      </c>
      <c r="F24" s="39">
        <f t="shared" si="1"/>
        <v>20.20628683693517</v>
      </c>
      <c r="G24" s="39">
        <f t="shared" si="2"/>
        <v>14.354921971171024</v>
      </c>
    </row>
    <row r="25" spans="1:7" ht="21">
      <c r="A25" s="11" t="s">
        <v>218</v>
      </c>
      <c r="B25" s="90" t="s">
        <v>219</v>
      </c>
      <c r="C25" s="4">
        <f>C26</f>
        <v>-22.3</v>
      </c>
      <c r="D25" s="4">
        <f>D26</f>
        <v>-10075</v>
      </c>
      <c r="E25" s="4">
        <f>E26</f>
        <v>42.5</v>
      </c>
      <c r="F25" s="39">
        <f t="shared" si="1"/>
        <v>-0.42183622828784123</v>
      </c>
      <c r="G25" s="37">
        <f t="shared" si="2"/>
        <v>-290.58295964125557</v>
      </c>
    </row>
    <row r="26" spans="1:7" ht="22.5">
      <c r="A26" s="9" t="s">
        <v>220</v>
      </c>
      <c r="B26" s="91" t="s">
        <v>219</v>
      </c>
      <c r="C26" s="5">
        <v>-22.3</v>
      </c>
      <c r="D26" s="24">
        <v>-10075</v>
      </c>
      <c r="E26" s="5">
        <v>42.5</v>
      </c>
      <c r="F26" s="39">
        <f t="shared" si="1"/>
        <v>-0.42183622828784123</v>
      </c>
      <c r="G26" s="39">
        <f t="shared" si="2"/>
        <v>-290.58295964125557</v>
      </c>
    </row>
    <row r="27" spans="1:7">
      <c r="A27" s="101" t="s">
        <v>221</v>
      </c>
      <c r="B27" s="102" t="s">
        <v>222</v>
      </c>
      <c r="C27" s="4">
        <f>C28</f>
        <v>2.4</v>
      </c>
      <c r="D27" s="4"/>
      <c r="E27" s="4">
        <f>E28</f>
        <v>-348.4</v>
      </c>
      <c r="F27" s="37"/>
      <c r="G27" s="37">
        <f t="shared" si="2"/>
        <v>-14616.666666666668</v>
      </c>
    </row>
    <row r="28" spans="1:7">
      <c r="A28" s="103" t="s">
        <v>223</v>
      </c>
      <c r="B28" s="104" t="s">
        <v>222</v>
      </c>
      <c r="C28" s="5">
        <v>2.4</v>
      </c>
      <c r="D28" s="24"/>
      <c r="E28" s="5">
        <v>-348.4</v>
      </c>
      <c r="F28" s="39"/>
      <c r="G28" s="39">
        <f t="shared" si="2"/>
        <v>-14616.666666666668</v>
      </c>
    </row>
    <row r="29" spans="1:7" ht="21">
      <c r="A29" s="11" t="s">
        <v>224</v>
      </c>
      <c r="B29" s="90" t="s">
        <v>225</v>
      </c>
      <c r="C29" s="4">
        <f>C30</f>
        <v>-143.30000000000001</v>
      </c>
      <c r="D29" s="4">
        <f>D30</f>
        <v>1588</v>
      </c>
      <c r="E29" s="4">
        <f>E30</f>
        <v>1584.8</v>
      </c>
      <c r="F29" s="37">
        <f t="shared" si="1"/>
        <v>99.798488664987403</v>
      </c>
      <c r="G29" s="37">
        <f t="shared" si="2"/>
        <v>-1205.9316120027913</v>
      </c>
    </row>
    <row r="30" spans="1:7" ht="33.75">
      <c r="A30" s="9" t="s">
        <v>226</v>
      </c>
      <c r="B30" s="91" t="s">
        <v>227</v>
      </c>
      <c r="C30" s="5">
        <v>-143.30000000000001</v>
      </c>
      <c r="D30" s="24">
        <v>1588</v>
      </c>
      <c r="E30" s="5">
        <v>1584.8</v>
      </c>
      <c r="F30" s="39">
        <f t="shared" si="1"/>
        <v>99.798488664987403</v>
      </c>
      <c r="G30" s="39">
        <f t="shared" si="2"/>
        <v>-1205.9316120027913</v>
      </c>
    </row>
    <row r="31" spans="1:7">
      <c r="A31" s="13" t="s">
        <v>228</v>
      </c>
      <c r="B31" s="89" t="s">
        <v>229</v>
      </c>
      <c r="C31" s="10">
        <f t="shared" ref="C31:E32" si="3">C32</f>
        <v>982.7</v>
      </c>
      <c r="D31" s="10">
        <f t="shared" si="3"/>
        <v>4429</v>
      </c>
      <c r="E31" s="10">
        <f t="shared" si="3"/>
        <v>901.7</v>
      </c>
      <c r="F31" s="37">
        <f t="shared" si="1"/>
        <v>20.358997516369385</v>
      </c>
      <c r="G31" s="37">
        <f t="shared" si="2"/>
        <v>-8.2425969268342385</v>
      </c>
    </row>
    <row r="32" spans="1:7" ht="31.5">
      <c r="A32" s="11" t="s">
        <v>230</v>
      </c>
      <c r="B32" s="90" t="s">
        <v>231</v>
      </c>
      <c r="C32" s="4">
        <f>C33</f>
        <v>982.7</v>
      </c>
      <c r="D32" s="4">
        <f t="shared" si="3"/>
        <v>4429</v>
      </c>
      <c r="E32" s="4">
        <f>E33</f>
        <v>901.7</v>
      </c>
      <c r="F32" s="37">
        <f t="shared" si="1"/>
        <v>20.358997516369385</v>
      </c>
      <c r="G32" s="37">
        <f t="shared" si="2"/>
        <v>-8.2425969268342385</v>
      </c>
    </row>
    <row r="33" spans="1:7" ht="33.75">
      <c r="A33" s="9" t="s">
        <v>232</v>
      </c>
      <c r="B33" s="91" t="s">
        <v>233</v>
      </c>
      <c r="C33" s="5">
        <v>982.7</v>
      </c>
      <c r="D33" s="24">
        <v>4429</v>
      </c>
      <c r="E33" s="5">
        <v>901.7</v>
      </c>
      <c r="F33" s="39">
        <f t="shared" si="1"/>
        <v>20.358997516369385</v>
      </c>
      <c r="G33" s="39">
        <f t="shared" si="2"/>
        <v>-8.2425969268342385</v>
      </c>
    </row>
    <row r="34" spans="1:7" ht="42">
      <c r="A34" s="13" t="s">
        <v>234</v>
      </c>
      <c r="B34" s="105" t="s">
        <v>235</v>
      </c>
      <c r="C34" s="106">
        <f>C35</f>
        <v>-2.6</v>
      </c>
      <c r="D34" s="24"/>
      <c r="E34" s="106"/>
      <c r="F34" s="39"/>
      <c r="G34" s="39">
        <f t="shared" si="2"/>
        <v>-100</v>
      </c>
    </row>
    <row r="35" spans="1:7" ht="56.25">
      <c r="A35" s="97" t="s">
        <v>236</v>
      </c>
      <c r="B35" s="107" t="s">
        <v>237</v>
      </c>
      <c r="C35" s="5">
        <v>-2.6</v>
      </c>
      <c r="D35" s="24"/>
      <c r="E35" s="5"/>
      <c r="F35" s="39"/>
      <c r="G35" s="39">
        <f t="shared" si="2"/>
        <v>-100</v>
      </c>
    </row>
    <row r="36" spans="1:7" ht="31.5">
      <c r="A36" s="13" t="s">
        <v>238</v>
      </c>
      <c r="B36" s="89" t="s">
        <v>239</v>
      </c>
      <c r="C36" s="10">
        <f>C37+C42</f>
        <v>2331.6999999999998</v>
      </c>
      <c r="D36" s="10">
        <f>D37+D42</f>
        <v>7845</v>
      </c>
      <c r="E36" s="10">
        <f>E37+E42</f>
        <v>5816.2</v>
      </c>
      <c r="F36" s="37">
        <f t="shared" si="1"/>
        <v>74.1389420012747</v>
      </c>
      <c r="G36" s="37">
        <f t="shared" si="2"/>
        <v>149.44032251147235</v>
      </c>
    </row>
    <row r="37" spans="1:7" ht="73.5">
      <c r="A37" s="11" t="s">
        <v>240</v>
      </c>
      <c r="B37" s="90" t="s">
        <v>241</v>
      </c>
      <c r="C37" s="4">
        <f>C38+C39+C40+C41</f>
        <v>2218.6</v>
      </c>
      <c r="D37" s="4">
        <f>D38+D39+D40+D41</f>
        <v>7625</v>
      </c>
      <c r="E37" s="4">
        <f>E38+E39+E40+E41</f>
        <v>5719.8</v>
      </c>
      <c r="F37" s="37">
        <f t="shared" si="1"/>
        <v>75.013770491803271</v>
      </c>
      <c r="G37" s="37">
        <f t="shared" si="2"/>
        <v>157.81123230866314</v>
      </c>
    </row>
    <row r="38" spans="1:7" ht="78.75">
      <c r="A38" s="95" t="s">
        <v>242</v>
      </c>
      <c r="B38" s="96" t="s">
        <v>243</v>
      </c>
      <c r="C38" s="5">
        <v>1477.5</v>
      </c>
      <c r="D38" s="24">
        <v>5000</v>
      </c>
      <c r="E38" s="5">
        <v>2714.8</v>
      </c>
      <c r="F38" s="39">
        <f t="shared" si="1"/>
        <v>54.295999999999999</v>
      </c>
      <c r="G38" s="39">
        <f t="shared" si="2"/>
        <v>83.742808798646365</v>
      </c>
    </row>
    <row r="39" spans="1:7" ht="67.5">
      <c r="A39" s="95" t="s">
        <v>244</v>
      </c>
      <c r="B39" s="96" t="s">
        <v>245</v>
      </c>
      <c r="C39" s="5">
        <v>1.1000000000000001</v>
      </c>
      <c r="D39" s="24">
        <v>25</v>
      </c>
      <c r="E39" s="5">
        <v>2.5</v>
      </c>
      <c r="F39" s="39">
        <f t="shared" si="1"/>
        <v>10</v>
      </c>
      <c r="G39" s="39">
        <f t="shared" si="2"/>
        <v>127.27272727272725</v>
      </c>
    </row>
    <row r="40" spans="1:7" ht="56.25">
      <c r="A40" s="95" t="s">
        <v>246</v>
      </c>
      <c r="B40" s="96" t="s">
        <v>247</v>
      </c>
      <c r="C40" s="5">
        <v>45.2</v>
      </c>
      <c r="D40" s="24">
        <v>100</v>
      </c>
      <c r="E40" s="5">
        <v>47.4</v>
      </c>
      <c r="F40" s="39">
        <f t="shared" si="1"/>
        <v>47.4</v>
      </c>
      <c r="G40" s="39">
        <f t="shared" si="2"/>
        <v>4.8672566371681398</v>
      </c>
    </row>
    <row r="41" spans="1:7" ht="33.75">
      <c r="A41" s="95" t="s">
        <v>248</v>
      </c>
      <c r="B41" s="96" t="s">
        <v>249</v>
      </c>
      <c r="C41" s="5">
        <v>694.8</v>
      </c>
      <c r="D41" s="24">
        <v>2500</v>
      </c>
      <c r="E41" s="5">
        <v>2955.1</v>
      </c>
      <c r="F41" s="39">
        <f t="shared" si="1"/>
        <v>118.20399999999999</v>
      </c>
      <c r="G41" s="39">
        <f t="shared" si="2"/>
        <v>325.31663788140474</v>
      </c>
    </row>
    <row r="42" spans="1:7" ht="73.5">
      <c r="A42" s="11" t="s">
        <v>250</v>
      </c>
      <c r="B42" s="90" t="s">
        <v>251</v>
      </c>
      <c r="C42" s="4">
        <f>C43</f>
        <v>113.1</v>
      </c>
      <c r="D42" s="6">
        <f>D43</f>
        <v>220</v>
      </c>
      <c r="E42" s="4">
        <f>E43</f>
        <v>96.4</v>
      </c>
      <c r="F42" s="37">
        <f t="shared" si="1"/>
        <v>43.81818181818182</v>
      </c>
      <c r="G42" s="37">
        <f t="shared" si="2"/>
        <v>-14.765694076038898</v>
      </c>
    </row>
    <row r="43" spans="1:7" ht="67.5">
      <c r="A43" s="95" t="s">
        <v>252</v>
      </c>
      <c r="B43" s="96" t="s">
        <v>253</v>
      </c>
      <c r="C43" s="5">
        <v>113.1</v>
      </c>
      <c r="D43" s="24">
        <v>220</v>
      </c>
      <c r="E43" s="5">
        <v>96.4</v>
      </c>
      <c r="F43" s="39">
        <f t="shared" si="1"/>
        <v>43.81818181818182</v>
      </c>
      <c r="G43" s="39">
        <f t="shared" si="2"/>
        <v>-14.765694076038898</v>
      </c>
    </row>
    <row r="44" spans="1:7" ht="21">
      <c r="A44" s="13" t="s">
        <v>254</v>
      </c>
      <c r="B44" s="89" t="s">
        <v>255</v>
      </c>
      <c r="C44" s="10">
        <f>C45</f>
        <v>296.7</v>
      </c>
      <c r="D44" s="10">
        <f>D45</f>
        <v>596.80000000000007</v>
      </c>
      <c r="E44" s="10">
        <f>E45</f>
        <v>804.3</v>
      </c>
      <c r="F44" s="37">
        <f t="shared" si="1"/>
        <v>134.76876675603216</v>
      </c>
      <c r="G44" s="37">
        <f t="shared" si="2"/>
        <v>171.08190091001012</v>
      </c>
    </row>
    <row r="45" spans="1:7" ht="21">
      <c r="A45" s="11" t="s">
        <v>256</v>
      </c>
      <c r="B45" s="90" t="s">
        <v>257</v>
      </c>
      <c r="C45" s="4">
        <f>C46+C47+C48</f>
        <v>296.7</v>
      </c>
      <c r="D45" s="4">
        <f>D46+D47+D48</f>
        <v>596.80000000000007</v>
      </c>
      <c r="E45" s="4">
        <f>E46+E47+E48</f>
        <v>804.3</v>
      </c>
      <c r="F45" s="37">
        <f t="shared" si="1"/>
        <v>134.76876675603216</v>
      </c>
      <c r="G45" s="37">
        <f t="shared" si="2"/>
        <v>171.08190091001012</v>
      </c>
    </row>
    <row r="46" spans="1:7" ht="22.5">
      <c r="A46" s="9" t="s">
        <v>258</v>
      </c>
      <c r="B46" s="91" t="s">
        <v>259</v>
      </c>
      <c r="C46" s="5">
        <v>55.1</v>
      </c>
      <c r="D46" s="24">
        <v>73.400000000000006</v>
      </c>
      <c r="E46" s="5">
        <v>46.3</v>
      </c>
      <c r="F46" s="39">
        <f t="shared" si="1"/>
        <v>63.079019073569476</v>
      </c>
      <c r="G46" s="39">
        <f t="shared" si="2"/>
        <v>-15.970961887477316</v>
      </c>
    </row>
    <row r="47" spans="1:7" ht="22.5">
      <c r="A47" s="9" t="s">
        <v>260</v>
      </c>
      <c r="B47" s="91" t="s">
        <v>261</v>
      </c>
      <c r="C47" s="5">
        <v>208.6</v>
      </c>
      <c r="D47" s="24">
        <v>483.3</v>
      </c>
      <c r="E47" s="5">
        <v>726.7</v>
      </c>
      <c r="F47" s="39">
        <f t="shared" si="1"/>
        <v>150.36209393751295</v>
      </c>
      <c r="G47" s="39">
        <f t="shared" si="2"/>
        <v>248.37008628954936</v>
      </c>
    </row>
    <row r="48" spans="1:7">
      <c r="A48" s="108" t="s">
        <v>262</v>
      </c>
      <c r="B48" s="109" t="s">
        <v>263</v>
      </c>
      <c r="C48" s="5">
        <v>33</v>
      </c>
      <c r="D48" s="24">
        <v>40.1</v>
      </c>
      <c r="E48" s="5">
        <v>31.3</v>
      </c>
      <c r="F48" s="39">
        <f t="shared" si="1"/>
        <v>78.054862842892774</v>
      </c>
      <c r="G48" s="39">
        <f t="shared" si="2"/>
        <v>-5.1515151515151558</v>
      </c>
    </row>
    <row r="49" spans="1:7" ht="21">
      <c r="A49" s="13" t="s">
        <v>264</v>
      </c>
      <c r="B49" s="89" t="s">
        <v>265</v>
      </c>
      <c r="C49" s="10">
        <f>C50</f>
        <v>8.3000000000000007</v>
      </c>
      <c r="D49" s="10"/>
      <c r="E49" s="10">
        <f>E50</f>
        <v>304.5</v>
      </c>
      <c r="F49" s="39"/>
      <c r="G49" s="39">
        <f t="shared" si="2"/>
        <v>3568.6746987951806</v>
      </c>
    </row>
    <row r="50" spans="1:7">
      <c r="A50" s="11" t="s">
        <v>266</v>
      </c>
      <c r="B50" s="90" t="s">
        <v>267</v>
      </c>
      <c r="C50" s="4">
        <f>C51</f>
        <v>8.3000000000000007</v>
      </c>
      <c r="D50" s="4"/>
      <c r="E50" s="4">
        <f>E51</f>
        <v>304.5</v>
      </c>
      <c r="F50" s="39"/>
      <c r="G50" s="39">
        <f t="shared" si="2"/>
        <v>3568.6746987951806</v>
      </c>
    </row>
    <row r="51" spans="1:7" ht="22.5">
      <c r="A51" s="95" t="s">
        <v>268</v>
      </c>
      <c r="B51" s="96" t="s">
        <v>269</v>
      </c>
      <c r="C51" s="5">
        <v>8.3000000000000007</v>
      </c>
      <c r="D51" s="24"/>
      <c r="E51" s="5">
        <v>304.5</v>
      </c>
      <c r="F51" s="39"/>
      <c r="G51" s="39">
        <f t="shared" si="2"/>
        <v>3568.6746987951806</v>
      </c>
    </row>
    <row r="52" spans="1:7" ht="21">
      <c r="A52" s="13" t="s">
        <v>270</v>
      </c>
      <c r="B52" s="89" t="s">
        <v>271</v>
      </c>
      <c r="C52" s="10">
        <f>C53+C55+C58</f>
        <v>1862.6000000000004</v>
      </c>
      <c r="D52" s="10">
        <f>D53+D55+D58+D61</f>
        <v>5159.2</v>
      </c>
      <c r="E52" s="10">
        <f>E53+E55+E58</f>
        <v>2353.9</v>
      </c>
      <c r="F52" s="37">
        <f t="shared" si="1"/>
        <v>45.625290742750821</v>
      </c>
      <c r="G52" s="37">
        <f t="shared" si="2"/>
        <v>26.377107269408327</v>
      </c>
    </row>
    <row r="53" spans="1:7" ht="63">
      <c r="A53" s="11" t="s">
        <v>272</v>
      </c>
      <c r="B53" s="90" t="s">
        <v>273</v>
      </c>
      <c r="C53" s="6">
        <f>C54</f>
        <v>28.9</v>
      </c>
      <c r="D53" s="6"/>
      <c r="E53" s="6"/>
      <c r="F53" s="37"/>
      <c r="G53" s="37">
        <f t="shared" si="2"/>
        <v>-100</v>
      </c>
    </row>
    <row r="54" spans="1:7" ht="78.75">
      <c r="A54" s="95" t="s">
        <v>274</v>
      </c>
      <c r="B54" s="96" t="s">
        <v>275</v>
      </c>
      <c r="C54" s="5">
        <v>28.9</v>
      </c>
      <c r="D54" s="24"/>
      <c r="E54" s="5"/>
      <c r="F54" s="37"/>
      <c r="G54" s="37">
        <f t="shared" si="2"/>
        <v>-100</v>
      </c>
    </row>
    <row r="55" spans="1:7" ht="31.5">
      <c r="A55" s="11" t="s">
        <v>276</v>
      </c>
      <c r="B55" s="90" t="s">
        <v>277</v>
      </c>
      <c r="C55" s="4">
        <f>C56+C57</f>
        <v>1379.3000000000002</v>
      </c>
      <c r="D55" s="4">
        <f>D56+D57</f>
        <v>2500</v>
      </c>
      <c r="E55" s="4">
        <f>E56+E57</f>
        <v>1693.2</v>
      </c>
      <c r="F55" s="37">
        <f t="shared" si="1"/>
        <v>67.727999999999994</v>
      </c>
      <c r="G55" s="37">
        <f t="shared" si="2"/>
        <v>22.757920684405121</v>
      </c>
    </row>
    <row r="56" spans="1:7" ht="56.25">
      <c r="A56" s="95" t="s">
        <v>278</v>
      </c>
      <c r="B56" s="96" t="s">
        <v>279</v>
      </c>
      <c r="C56" s="5">
        <v>1119.2</v>
      </c>
      <c r="D56" s="24">
        <v>2500</v>
      </c>
      <c r="E56" s="5">
        <v>1693.2</v>
      </c>
      <c r="F56" s="39">
        <f t="shared" si="1"/>
        <v>67.727999999999994</v>
      </c>
      <c r="G56" s="39">
        <f t="shared" si="2"/>
        <v>51.286633309506783</v>
      </c>
    </row>
    <row r="57" spans="1:7" ht="45">
      <c r="A57" s="110" t="s">
        <v>280</v>
      </c>
      <c r="B57" s="111" t="s">
        <v>281</v>
      </c>
      <c r="C57" s="5">
        <v>260.10000000000002</v>
      </c>
      <c r="D57" s="24"/>
      <c r="E57" s="5"/>
      <c r="F57" s="39"/>
      <c r="G57" s="39">
        <f t="shared" si="2"/>
        <v>-100</v>
      </c>
    </row>
    <row r="58" spans="1:7" ht="63">
      <c r="A58" s="11" t="s">
        <v>282</v>
      </c>
      <c r="B58" s="90" t="s">
        <v>283</v>
      </c>
      <c r="C58" s="4">
        <f>C59+C60</f>
        <v>454.4</v>
      </c>
      <c r="D58" s="4">
        <f t="shared" ref="D58" si="4">D59+D60</f>
        <v>2300</v>
      </c>
      <c r="E58" s="4">
        <f>E59+E60</f>
        <v>660.7</v>
      </c>
      <c r="F58" s="37">
        <f t="shared" si="1"/>
        <v>28.72608695652174</v>
      </c>
      <c r="G58" s="37">
        <f t="shared" si="2"/>
        <v>45.400528169014081</v>
      </c>
    </row>
    <row r="59" spans="1:7" ht="78.75">
      <c r="A59" s="95" t="s">
        <v>284</v>
      </c>
      <c r="B59" s="96" t="s">
        <v>285</v>
      </c>
      <c r="C59" s="5">
        <v>380.7</v>
      </c>
      <c r="D59" s="24">
        <v>2000</v>
      </c>
      <c r="E59" s="5">
        <v>647.70000000000005</v>
      </c>
      <c r="F59" s="39">
        <f t="shared" si="1"/>
        <v>32.385000000000005</v>
      </c>
      <c r="G59" s="39">
        <f t="shared" si="2"/>
        <v>70.13396375098506</v>
      </c>
    </row>
    <row r="60" spans="1:7" ht="56.25">
      <c r="A60" s="95" t="s">
        <v>286</v>
      </c>
      <c r="B60" s="96" t="s">
        <v>287</v>
      </c>
      <c r="C60" s="5">
        <v>73.7</v>
      </c>
      <c r="D60" s="24">
        <v>300</v>
      </c>
      <c r="E60" s="5">
        <v>13</v>
      </c>
      <c r="F60" s="39">
        <f t="shared" si="1"/>
        <v>4.3333333333333339</v>
      </c>
      <c r="G60" s="39">
        <f t="shared" si="2"/>
        <v>-82.360922659430116</v>
      </c>
    </row>
    <row r="61" spans="1:7" ht="21">
      <c r="A61" s="13" t="s">
        <v>288</v>
      </c>
      <c r="B61" s="112" t="s">
        <v>289</v>
      </c>
      <c r="C61" s="5"/>
      <c r="D61" s="113">
        <f>D62</f>
        <v>359.2</v>
      </c>
      <c r="E61" s="113"/>
      <c r="F61" s="39"/>
      <c r="G61" s="39"/>
    </row>
    <row r="62" spans="1:7" ht="33.75">
      <c r="A62" s="95" t="s">
        <v>290</v>
      </c>
      <c r="B62" s="96" t="s">
        <v>291</v>
      </c>
      <c r="C62" s="5"/>
      <c r="D62" s="24">
        <v>359.2</v>
      </c>
      <c r="E62" s="5"/>
      <c r="F62" s="39"/>
      <c r="G62" s="39"/>
    </row>
    <row r="63" spans="1:7">
      <c r="A63" s="13" t="s">
        <v>292</v>
      </c>
      <c r="B63" s="89" t="s">
        <v>293</v>
      </c>
      <c r="C63" s="3">
        <f>C64+C82+C89+C77+C80</f>
        <v>491.09999999999997</v>
      </c>
      <c r="D63" s="3">
        <f>D64+D82+D89+D77+D80</f>
        <v>1476.5</v>
      </c>
      <c r="E63" s="3">
        <f>E64+E82+E89+E77+E80</f>
        <v>1332.7</v>
      </c>
      <c r="F63" s="37">
        <f t="shared" si="1"/>
        <v>90.260751777853031</v>
      </c>
      <c r="G63" s="37">
        <f t="shared" si="2"/>
        <v>171.37039299531665</v>
      </c>
    </row>
    <row r="64" spans="1:7" ht="31.5">
      <c r="A64" s="11" t="s">
        <v>294</v>
      </c>
      <c r="B64" s="90" t="s">
        <v>295</v>
      </c>
      <c r="C64" s="6">
        <f>C65+C66+C67+C68+C69+C70+C71+C72+C73+C74+C75+C76</f>
        <v>237.5</v>
      </c>
      <c r="D64" s="6">
        <f>D65+D66+D67+D68+D69+D70+D71+D72+D73+D74+D75+D76</f>
        <v>1188.2</v>
      </c>
      <c r="E64" s="6">
        <f>E65+E66+E67+E68+E69+E70+E71+E72+E73+E74+E75+E76</f>
        <v>894.6</v>
      </c>
      <c r="F64" s="37">
        <f t="shared" si="1"/>
        <v>75.29035515906412</v>
      </c>
      <c r="G64" s="37">
        <f t="shared" si="2"/>
        <v>276.67368421052629</v>
      </c>
    </row>
    <row r="65" spans="1:7" ht="67.5">
      <c r="A65" s="95" t="s">
        <v>296</v>
      </c>
      <c r="B65" s="96" t="s">
        <v>297</v>
      </c>
      <c r="C65" s="5">
        <v>14</v>
      </c>
      <c r="D65" s="24">
        <v>73.8</v>
      </c>
      <c r="E65" s="5">
        <v>22.2</v>
      </c>
      <c r="F65" s="39">
        <f t="shared" si="1"/>
        <v>30.081300813008134</v>
      </c>
      <c r="G65" s="39">
        <f t="shared" si="2"/>
        <v>58.571428571428584</v>
      </c>
    </row>
    <row r="66" spans="1:7" ht="90">
      <c r="A66" s="95" t="s">
        <v>298</v>
      </c>
      <c r="B66" s="96" t="s">
        <v>299</v>
      </c>
      <c r="C66" s="5">
        <v>67.400000000000006</v>
      </c>
      <c r="D66" s="24">
        <v>270.10000000000002</v>
      </c>
      <c r="E66" s="5">
        <v>66.599999999999994</v>
      </c>
      <c r="F66" s="39">
        <f t="shared" si="1"/>
        <v>24.657534246575338</v>
      </c>
      <c r="G66" s="39">
        <f t="shared" si="2"/>
        <v>-1.1869436201780701</v>
      </c>
    </row>
    <row r="67" spans="1:7" ht="67.5">
      <c r="A67" s="95" t="s">
        <v>300</v>
      </c>
      <c r="B67" s="96" t="s">
        <v>301</v>
      </c>
      <c r="C67" s="5">
        <v>21.7</v>
      </c>
      <c r="D67" s="24">
        <v>46.4</v>
      </c>
      <c r="E67" s="5">
        <v>8.5</v>
      </c>
      <c r="F67" s="39">
        <f t="shared" si="1"/>
        <v>18.318965517241381</v>
      </c>
      <c r="G67" s="39">
        <f t="shared" si="2"/>
        <v>-60.829493087557601</v>
      </c>
    </row>
    <row r="68" spans="1:7" ht="78.75">
      <c r="A68" s="95" t="s">
        <v>302</v>
      </c>
      <c r="B68" s="96" t="s">
        <v>303</v>
      </c>
      <c r="C68" s="5">
        <v>1</v>
      </c>
      <c r="D68" s="24">
        <v>183.6</v>
      </c>
      <c r="E68" s="5">
        <v>15.6</v>
      </c>
      <c r="F68" s="39">
        <f t="shared" si="1"/>
        <v>8.4967320261437909</v>
      </c>
      <c r="G68" s="39">
        <f t="shared" si="2"/>
        <v>1460</v>
      </c>
    </row>
    <row r="69" spans="1:7" ht="67.5">
      <c r="A69" s="95" t="s">
        <v>304</v>
      </c>
      <c r="B69" s="96" t="s">
        <v>305</v>
      </c>
      <c r="C69" s="5"/>
      <c r="D69" s="24">
        <v>2.7</v>
      </c>
      <c r="E69" s="5"/>
      <c r="F69" s="39"/>
      <c r="G69" s="39"/>
    </row>
    <row r="70" spans="1:7" ht="67.5">
      <c r="A70" s="95" t="s">
        <v>306</v>
      </c>
      <c r="B70" s="96" t="s">
        <v>307</v>
      </c>
      <c r="C70" s="5"/>
      <c r="D70" s="24">
        <v>10.3</v>
      </c>
      <c r="E70" s="5"/>
      <c r="F70" s="39"/>
      <c r="G70" s="39"/>
    </row>
    <row r="71" spans="1:7" ht="90">
      <c r="A71" s="95" t="s">
        <v>308</v>
      </c>
      <c r="B71" s="96" t="s">
        <v>309</v>
      </c>
      <c r="C71" s="5">
        <v>1</v>
      </c>
      <c r="D71" s="24">
        <v>75</v>
      </c>
      <c r="E71" s="5"/>
      <c r="F71" s="39"/>
      <c r="G71" s="39">
        <f t="shared" ref="G71:G84" si="5">E71*100/C71-100</f>
        <v>-100</v>
      </c>
    </row>
    <row r="72" spans="1:7" ht="101.25">
      <c r="A72" s="95" t="s">
        <v>310</v>
      </c>
      <c r="B72" s="96" t="s">
        <v>311</v>
      </c>
      <c r="C72" s="5">
        <v>13.5</v>
      </c>
      <c r="D72" s="24">
        <v>43.7</v>
      </c>
      <c r="E72" s="5">
        <v>3.6</v>
      </c>
      <c r="F72" s="39">
        <f t="shared" ref="F72:F73" si="6">E72/D72*100</f>
        <v>8.2379862700228834</v>
      </c>
      <c r="G72" s="39">
        <f t="shared" si="5"/>
        <v>-73.333333333333329</v>
      </c>
    </row>
    <row r="73" spans="1:7" ht="78.75">
      <c r="A73" s="95" t="s">
        <v>312</v>
      </c>
      <c r="B73" s="96" t="s">
        <v>313</v>
      </c>
      <c r="C73" s="5">
        <v>3.4</v>
      </c>
      <c r="D73" s="24">
        <v>3.9</v>
      </c>
      <c r="E73" s="5">
        <v>6.5</v>
      </c>
      <c r="F73" s="39">
        <f t="shared" si="6"/>
        <v>166.66666666666669</v>
      </c>
      <c r="G73" s="39">
        <f t="shared" si="5"/>
        <v>91.176470588235304</v>
      </c>
    </row>
    <row r="74" spans="1:7" ht="67.5">
      <c r="A74" s="95" t="s">
        <v>314</v>
      </c>
      <c r="B74" s="96" t="s">
        <v>315</v>
      </c>
      <c r="C74" s="5">
        <v>18.8</v>
      </c>
      <c r="D74" s="24">
        <v>155.30000000000001</v>
      </c>
      <c r="E74" s="5">
        <v>89.4</v>
      </c>
      <c r="F74" s="39">
        <f t="shared" si="1"/>
        <v>57.566001287830005</v>
      </c>
      <c r="G74" s="39">
        <f t="shared" si="5"/>
        <v>375.531914893617</v>
      </c>
    </row>
    <row r="75" spans="1:7" ht="78.75">
      <c r="A75" s="95" t="s">
        <v>316</v>
      </c>
      <c r="B75" s="96" t="s">
        <v>317</v>
      </c>
      <c r="C75" s="5">
        <v>96.7</v>
      </c>
      <c r="D75" s="24">
        <v>307.2</v>
      </c>
      <c r="E75" s="5">
        <v>667.2</v>
      </c>
      <c r="F75" s="39">
        <f t="shared" ref="F75:F95" si="7">E75/D75*100</f>
        <v>217.18750000000006</v>
      </c>
      <c r="G75" s="39">
        <f t="shared" si="5"/>
        <v>589.96897621509822</v>
      </c>
    </row>
    <row r="76" spans="1:7" ht="67.5">
      <c r="A76" s="95" t="s">
        <v>318</v>
      </c>
      <c r="B76" s="114" t="s">
        <v>307</v>
      </c>
      <c r="C76" s="5"/>
      <c r="D76" s="24">
        <v>16.2</v>
      </c>
      <c r="E76" s="5">
        <v>15</v>
      </c>
      <c r="F76" s="39">
        <f t="shared" si="7"/>
        <v>92.592592592592595</v>
      </c>
      <c r="G76" s="39"/>
    </row>
    <row r="77" spans="1:7" ht="94.5">
      <c r="A77" s="11" t="s">
        <v>319</v>
      </c>
      <c r="B77" s="90" t="s">
        <v>320</v>
      </c>
      <c r="C77" s="4">
        <f>C78+C79</f>
        <v>5</v>
      </c>
      <c r="D77" s="4">
        <f>D79</f>
        <v>235.1</v>
      </c>
      <c r="E77" s="4">
        <f>E78+E79</f>
        <v>152.30000000000001</v>
      </c>
      <c r="F77" s="37">
        <f t="shared" si="7"/>
        <v>64.780944279030209</v>
      </c>
      <c r="G77" s="37">
        <f t="shared" si="5"/>
        <v>2946.0000000000005</v>
      </c>
    </row>
    <row r="78" spans="1:7" ht="67.5">
      <c r="A78" s="95" t="s">
        <v>321</v>
      </c>
      <c r="B78" s="96" t="s">
        <v>322</v>
      </c>
      <c r="C78" s="5">
        <v>5</v>
      </c>
      <c r="D78" s="24"/>
      <c r="E78" s="5">
        <v>152.30000000000001</v>
      </c>
      <c r="F78" s="39"/>
      <c r="G78" s="39">
        <f t="shared" si="5"/>
        <v>2946.0000000000005</v>
      </c>
    </row>
    <row r="79" spans="1:7" ht="67.5">
      <c r="A79" s="115" t="s">
        <v>323</v>
      </c>
      <c r="B79" s="116" t="s">
        <v>324</v>
      </c>
      <c r="C79" s="5"/>
      <c r="D79" s="117">
        <v>235.1</v>
      </c>
      <c r="E79" s="5"/>
      <c r="F79" s="39"/>
      <c r="G79" s="39"/>
    </row>
    <row r="80" spans="1:7" ht="52.5">
      <c r="A80" s="118" t="s">
        <v>325</v>
      </c>
      <c r="B80" s="119" t="s">
        <v>326</v>
      </c>
      <c r="C80" s="106">
        <f>C81</f>
        <v>0.9</v>
      </c>
      <c r="D80" s="24"/>
      <c r="E80" s="106"/>
      <c r="F80" s="39"/>
      <c r="G80" s="39">
        <f t="shared" ref="G80:G81" si="8">E80*100/C80-100</f>
        <v>-100</v>
      </c>
    </row>
    <row r="81" spans="1:7" ht="45">
      <c r="A81" s="95" t="s">
        <v>327</v>
      </c>
      <c r="B81" s="114" t="s">
        <v>328</v>
      </c>
      <c r="C81" s="5">
        <v>0.9</v>
      </c>
      <c r="D81" s="24"/>
      <c r="E81" s="5"/>
      <c r="F81" s="39"/>
      <c r="G81" s="39">
        <f t="shared" si="8"/>
        <v>-100</v>
      </c>
    </row>
    <row r="82" spans="1:7" ht="21">
      <c r="A82" s="11" t="s">
        <v>329</v>
      </c>
      <c r="B82" s="90" t="s">
        <v>330</v>
      </c>
      <c r="C82" s="6">
        <f>C86+C87+C88+C84+C83</f>
        <v>245.7</v>
      </c>
      <c r="D82" s="6">
        <f>D86+D87+D88+D84+D83</f>
        <v>3.2</v>
      </c>
      <c r="E82" s="6">
        <f>E86+E87+E88+E84+E83+E85</f>
        <v>284.8</v>
      </c>
      <c r="F82" s="37">
        <f t="shared" si="7"/>
        <v>8900</v>
      </c>
      <c r="G82" s="37">
        <f t="shared" si="5"/>
        <v>15.913715913715919</v>
      </c>
    </row>
    <row r="83" spans="1:7" ht="33.75">
      <c r="A83" s="97" t="s">
        <v>331</v>
      </c>
      <c r="B83" s="111" t="s">
        <v>332</v>
      </c>
      <c r="C83" s="120">
        <v>37.700000000000003</v>
      </c>
      <c r="D83" s="6"/>
      <c r="E83" s="120"/>
      <c r="F83" s="39"/>
      <c r="G83" s="39">
        <f t="shared" si="5"/>
        <v>-100</v>
      </c>
    </row>
    <row r="84" spans="1:7" ht="56.25">
      <c r="A84" s="95" t="s">
        <v>333</v>
      </c>
      <c r="B84" s="121" t="s">
        <v>334</v>
      </c>
      <c r="C84" s="5">
        <v>75.099999999999994</v>
      </c>
      <c r="D84" s="24"/>
      <c r="E84" s="5">
        <v>102.8</v>
      </c>
      <c r="F84" s="39"/>
      <c r="G84" s="39">
        <f t="shared" si="5"/>
        <v>36.88415446071906</v>
      </c>
    </row>
    <row r="85" spans="1:7" ht="135">
      <c r="A85" s="95" t="s">
        <v>335</v>
      </c>
      <c r="B85" s="122" t="s">
        <v>336</v>
      </c>
      <c r="C85" s="5"/>
      <c r="D85" s="24"/>
      <c r="E85" s="5">
        <v>25.4</v>
      </c>
      <c r="F85" s="39"/>
      <c r="G85" s="39"/>
    </row>
    <row r="86" spans="1:7" ht="45">
      <c r="A86" s="97" t="s">
        <v>337</v>
      </c>
      <c r="B86" s="123" t="s">
        <v>338</v>
      </c>
      <c r="C86" s="5">
        <v>75.2</v>
      </c>
      <c r="D86" s="24"/>
      <c r="E86" s="5">
        <v>82.2</v>
      </c>
      <c r="F86" s="39"/>
      <c r="G86" s="39">
        <f t="shared" ref="G86:G87" si="9">E86*100/C86-100</f>
        <v>9.3085106382978751</v>
      </c>
    </row>
    <row r="87" spans="1:7" ht="56.25">
      <c r="A87" s="95" t="s">
        <v>339</v>
      </c>
      <c r="B87" s="96" t="s">
        <v>340</v>
      </c>
      <c r="C87" s="5">
        <v>57.7</v>
      </c>
      <c r="D87" s="24">
        <v>1.2</v>
      </c>
      <c r="E87" s="5">
        <v>74.400000000000006</v>
      </c>
      <c r="F87" s="39">
        <f t="shared" ref="F87" si="10">E87/D87*100</f>
        <v>6200.0000000000009</v>
      </c>
      <c r="G87" s="39">
        <f t="shared" si="9"/>
        <v>28.94280762564992</v>
      </c>
    </row>
    <row r="88" spans="1:7" ht="67.5">
      <c r="A88" s="95" t="s">
        <v>341</v>
      </c>
      <c r="B88" s="96" t="s">
        <v>342</v>
      </c>
      <c r="C88" s="5"/>
      <c r="D88" s="24">
        <v>2</v>
      </c>
      <c r="E88" s="5"/>
      <c r="F88" s="39"/>
      <c r="G88" s="39"/>
    </row>
    <row r="89" spans="1:7" ht="21">
      <c r="A89" s="11" t="s">
        <v>343</v>
      </c>
      <c r="B89" s="90" t="s">
        <v>344</v>
      </c>
      <c r="C89" s="4">
        <f>C90</f>
        <v>2</v>
      </c>
      <c r="D89" s="6">
        <f>D90</f>
        <v>50</v>
      </c>
      <c r="E89" s="4">
        <f>E90</f>
        <v>1</v>
      </c>
      <c r="F89" s="37">
        <f t="shared" ref="F89:F90" si="11">E89/D89*100</f>
        <v>2</v>
      </c>
      <c r="G89" s="37">
        <f t="shared" ref="G89:G93" si="12">E89*100/C89-100</f>
        <v>-50</v>
      </c>
    </row>
    <row r="90" spans="1:7" ht="90">
      <c r="A90" s="9" t="s">
        <v>345</v>
      </c>
      <c r="B90" s="91" t="s">
        <v>346</v>
      </c>
      <c r="C90" s="5">
        <v>2</v>
      </c>
      <c r="D90" s="24">
        <v>50</v>
      </c>
      <c r="E90" s="5">
        <v>1</v>
      </c>
      <c r="F90" s="39">
        <f t="shared" si="11"/>
        <v>2</v>
      </c>
      <c r="G90" s="39">
        <f t="shared" si="12"/>
        <v>-50</v>
      </c>
    </row>
    <row r="91" spans="1:7">
      <c r="A91" s="13" t="s">
        <v>347</v>
      </c>
      <c r="B91" s="89" t="s">
        <v>348</v>
      </c>
      <c r="C91" s="3">
        <f>C92+C94</f>
        <v>55.6</v>
      </c>
      <c r="D91" s="3"/>
      <c r="E91" s="3">
        <f>E92+E94</f>
        <v>-152.9</v>
      </c>
      <c r="F91" s="37"/>
      <c r="G91" s="37">
        <f t="shared" si="12"/>
        <v>-375</v>
      </c>
    </row>
    <row r="92" spans="1:7">
      <c r="A92" s="11" t="s">
        <v>349</v>
      </c>
      <c r="B92" s="90" t="s">
        <v>350</v>
      </c>
      <c r="C92" s="4">
        <f>C93</f>
        <v>46.2</v>
      </c>
      <c r="D92" s="6"/>
      <c r="E92" s="4">
        <f>E93</f>
        <v>-152.9</v>
      </c>
      <c r="F92" s="37"/>
      <c r="G92" s="37">
        <f t="shared" si="12"/>
        <v>-430.95238095238091</v>
      </c>
    </row>
    <row r="93" spans="1:7" ht="22.5">
      <c r="A93" s="9" t="s">
        <v>351</v>
      </c>
      <c r="B93" s="91" t="s">
        <v>352</v>
      </c>
      <c r="C93" s="5">
        <v>46.2</v>
      </c>
      <c r="D93" s="24"/>
      <c r="E93" s="5">
        <v>-152.9</v>
      </c>
      <c r="F93" s="37"/>
      <c r="G93" s="37">
        <f t="shared" si="12"/>
        <v>-430.95238095238091</v>
      </c>
    </row>
    <row r="94" spans="1:7">
      <c r="A94" s="118" t="s">
        <v>353</v>
      </c>
      <c r="B94" s="124" t="s">
        <v>354</v>
      </c>
      <c r="C94" s="106">
        <f>C95</f>
        <v>9.4</v>
      </c>
      <c r="D94" s="106"/>
      <c r="E94" s="106"/>
      <c r="F94" s="39"/>
      <c r="G94" s="39"/>
    </row>
    <row r="95" spans="1:7" ht="22.5">
      <c r="A95" s="95" t="s">
        <v>355</v>
      </c>
      <c r="B95" s="96" t="s">
        <v>356</v>
      </c>
      <c r="C95" s="5">
        <v>9.4</v>
      </c>
      <c r="D95" s="5"/>
      <c r="E95" s="5"/>
      <c r="F95" s="39"/>
      <c r="G95" s="39"/>
    </row>
    <row r="96" spans="1:7">
      <c r="A96" s="16" t="s">
        <v>8</v>
      </c>
      <c r="B96" s="17" t="s">
        <v>9</v>
      </c>
      <c r="C96" s="2">
        <f>C97+C123+C126+C128+C131</f>
        <v>491598.72044</v>
      </c>
      <c r="D96" s="22">
        <f>D97+D123+D126+D128+D131</f>
        <v>1558149.776302</v>
      </c>
      <c r="E96" s="23">
        <f>E97+E123+E126+E128+E131</f>
        <v>344185.31125000003</v>
      </c>
      <c r="F96" s="40">
        <f>E96/D96*100</f>
        <v>22.089359860312307</v>
      </c>
      <c r="G96" s="37">
        <f>E96*100/C96-100</f>
        <v>-29.986532320112488</v>
      </c>
    </row>
    <row r="97" spans="1:7" ht="31.5">
      <c r="A97" s="13" t="s">
        <v>10</v>
      </c>
      <c r="B97" s="18" t="s">
        <v>11</v>
      </c>
      <c r="C97" s="3">
        <f>C98+C102+C112+C118</f>
        <v>492815.73238</v>
      </c>
      <c r="D97" s="3">
        <f>D98+D102+D112+D118</f>
        <v>1558149.776302</v>
      </c>
      <c r="E97" s="10">
        <v>374751.47187000001</v>
      </c>
      <c r="F97" s="40">
        <f t="shared" ref="F97:F134" si="13">E97/D97*100</f>
        <v>24.05105578228866</v>
      </c>
      <c r="G97" s="37">
        <f t="shared" ref="G97:G134" si="14">E97*100/C97-100</f>
        <v>-23.957080253875318</v>
      </c>
    </row>
    <row r="98" spans="1:7" ht="21">
      <c r="A98" s="11" t="s">
        <v>12</v>
      </c>
      <c r="B98" s="19" t="s">
        <v>13</v>
      </c>
      <c r="C98" s="4">
        <v>17239.907579999999</v>
      </c>
      <c r="D98" s="6">
        <v>69127</v>
      </c>
      <c r="E98" s="4">
        <v>19803.70032</v>
      </c>
      <c r="F98" s="40">
        <f t="shared" si="13"/>
        <v>28.648285503493572</v>
      </c>
      <c r="G98" s="37">
        <f t="shared" si="14"/>
        <v>14.871267308731134</v>
      </c>
    </row>
    <row r="99" spans="1:7">
      <c r="A99" s="9" t="s">
        <v>14</v>
      </c>
      <c r="B99" s="20" t="s">
        <v>15</v>
      </c>
      <c r="C99" s="5">
        <v>62.57499</v>
      </c>
      <c r="D99" s="24">
        <v>68</v>
      </c>
      <c r="E99" s="5">
        <v>17.00001</v>
      </c>
      <c r="F99" s="38">
        <f t="shared" si="13"/>
        <v>25.00001470588235</v>
      </c>
      <c r="G99" s="39">
        <f t="shared" si="14"/>
        <v>-72.832580556545039</v>
      </c>
    </row>
    <row r="100" spans="1:7" ht="22.5">
      <c r="A100" s="9" t="s">
        <v>16</v>
      </c>
      <c r="B100" s="20" t="s">
        <v>17</v>
      </c>
      <c r="C100" s="5">
        <v>13399.275</v>
      </c>
      <c r="D100" s="24">
        <v>69059</v>
      </c>
      <c r="E100" s="5">
        <v>17264.75001</v>
      </c>
      <c r="F100" s="38">
        <f t="shared" si="13"/>
        <v>25.000000014480371</v>
      </c>
      <c r="G100" s="39">
        <f t="shared" si="14"/>
        <v>28.848389259866678</v>
      </c>
    </row>
    <row r="101" spans="1:7">
      <c r="A101" s="9" t="s">
        <v>18</v>
      </c>
      <c r="B101" s="20" t="s">
        <v>19</v>
      </c>
      <c r="C101" s="5">
        <v>3778.0575899999999</v>
      </c>
      <c r="D101" s="24">
        <v>0</v>
      </c>
      <c r="E101" s="5">
        <v>2521.9503</v>
      </c>
      <c r="F101" s="38"/>
      <c r="G101" s="39">
        <f t="shared" si="14"/>
        <v>-33.247436283786243</v>
      </c>
    </row>
    <row r="102" spans="1:7" ht="21">
      <c r="A102" s="11" t="s">
        <v>20</v>
      </c>
      <c r="B102" s="19" t="s">
        <v>21</v>
      </c>
      <c r="C102" s="6">
        <f>C103+C104+C105+C106+C107+C108+C109+C110+C111</f>
        <v>279569.67011000001</v>
      </c>
      <c r="D102" s="6">
        <f>D103+D104+D105+D106+D107+D108+D109+D110+D111</f>
        <v>578587.81130200007</v>
      </c>
      <c r="E102" s="4">
        <v>164211.33046</v>
      </c>
      <c r="F102" s="40">
        <f t="shared" si="13"/>
        <v>28.381401621730351</v>
      </c>
      <c r="G102" s="37">
        <f t="shared" si="14"/>
        <v>-41.262823540411553</v>
      </c>
    </row>
    <row r="103" spans="1:7" ht="22.5">
      <c r="A103" s="9" t="s">
        <v>22</v>
      </c>
      <c r="B103" s="20" t="s">
        <v>23</v>
      </c>
      <c r="C103" s="25"/>
      <c r="D103" s="24">
        <v>168471.88316</v>
      </c>
      <c r="E103" s="5">
        <v>8708.4391300000007</v>
      </c>
      <c r="F103" s="38">
        <f t="shared" si="13"/>
        <v>5.1690756740277424</v>
      </c>
      <c r="G103" s="39"/>
    </row>
    <row r="104" spans="1:7" ht="90">
      <c r="A104" s="9" t="s">
        <v>24</v>
      </c>
      <c r="B104" s="20" t="s">
        <v>25</v>
      </c>
      <c r="C104" s="5">
        <v>217947.98065000001</v>
      </c>
      <c r="D104" s="24">
        <v>72808.441709999999</v>
      </c>
      <c r="E104" s="5">
        <v>67657.737510000006</v>
      </c>
      <c r="F104" s="38">
        <f t="shared" si="13"/>
        <v>92.925677189307905</v>
      </c>
      <c r="G104" s="39">
        <f t="shared" si="14"/>
        <v>-68.956933068055932</v>
      </c>
    </row>
    <row r="105" spans="1:7" ht="67.5">
      <c r="A105" s="9" t="s">
        <v>26</v>
      </c>
      <c r="B105" s="20" t="s">
        <v>27</v>
      </c>
      <c r="C105" s="5">
        <v>462.61842999999999</v>
      </c>
      <c r="D105" s="24">
        <v>3065.6185999999998</v>
      </c>
      <c r="E105" s="5">
        <v>0</v>
      </c>
      <c r="F105" s="38">
        <f t="shared" si="13"/>
        <v>0</v>
      </c>
      <c r="G105" s="39">
        <f t="shared" si="14"/>
        <v>-100</v>
      </c>
    </row>
    <row r="106" spans="1:7" ht="45">
      <c r="A106" s="9" t="s">
        <v>28</v>
      </c>
      <c r="B106" s="20" t="s">
        <v>29</v>
      </c>
      <c r="C106" s="5">
        <v>3100</v>
      </c>
      <c r="D106" s="24">
        <v>16113.4</v>
      </c>
      <c r="E106" s="5">
        <v>4860</v>
      </c>
      <c r="F106" s="38">
        <f t="shared" si="13"/>
        <v>30.16123226631251</v>
      </c>
      <c r="G106" s="39">
        <f t="shared" si="14"/>
        <v>56.774193548387103</v>
      </c>
    </row>
    <row r="107" spans="1:7" ht="45">
      <c r="A107" s="9" t="s">
        <v>30</v>
      </c>
      <c r="B107" s="20" t="s">
        <v>31</v>
      </c>
      <c r="C107" s="5">
        <v>384.43216999999999</v>
      </c>
      <c r="D107" s="24">
        <v>3291.7316000000001</v>
      </c>
      <c r="E107" s="5">
        <v>3291.7316000000001</v>
      </c>
      <c r="F107" s="38">
        <f t="shared" si="13"/>
        <v>100</v>
      </c>
      <c r="G107" s="39">
        <f t="shared" si="14"/>
        <v>756.25810139666521</v>
      </c>
    </row>
    <row r="108" spans="1:7" ht="22.5">
      <c r="A108" s="9" t="s">
        <v>32</v>
      </c>
      <c r="B108" s="20" t="s">
        <v>33</v>
      </c>
      <c r="C108" s="25"/>
      <c r="D108" s="24">
        <v>1197.65003</v>
      </c>
      <c r="E108" s="5">
        <v>0</v>
      </c>
      <c r="F108" s="38">
        <f t="shared" si="13"/>
        <v>0</v>
      </c>
      <c r="G108" s="39"/>
    </row>
    <row r="109" spans="1:7">
      <c r="A109" s="9" t="s">
        <v>34</v>
      </c>
      <c r="B109" s="20" t="s">
        <v>35</v>
      </c>
      <c r="C109" s="5">
        <v>294.59089</v>
      </c>
      <c r="D109" s="24">
        <v>328.32485000000003</v>
      </c>
      <c r="E109" s="5">
        <v>328.32485000000003</v>
      </c>
      <c r="F109" s="38">
        <f t="shared" si="13"/>
        <v>100</v>
      </c>
      <c r="G109" s="39">
        <f t="shared" si="14"/>
        <v>11.451121248182517</v>
      </c>
    </row>
    <row r="110" spans="1:7" ht="22.5">
      <c r="A110" s="9" t="s">
        <v>36</v>
      </c>
      <c r="B110" s="20" t="s">
        <v>37</v>
      </c>
      <c r="C110" s="5">
        <v>6401.80555</v>
      </c>
      <c r="D110" s="24">
        <v>107033.61112</v>
      </c>
      <c r="E110" s="5">
        <v>15582</v>
      </c>
      <c r="F110" s="38">
        <f t="shared" si="13"/>
        <v>14.558043811611988</v>
      </c>
      <c r="G110" s="39">
        <f t="shared" si="14"/>
        <v>143.4000826532446</v>
      </c>
    </row>
    <row r="111" spans="1:7">
      <c r="A111" s="9" t="s">
        <v>38</v>
      </c>
      <c r="B111" s="20" t="s">
        <v>39</v>
      </c>
      <c r="C111" s="5">
        <v>50978.242420000002</v>
      </c>
      <c r="D111" s="24">
        <v>206277.15023200001</v>
      </c>
      <c r="E111" s="5">
        <v>63783.097370000003</v>
      </c>
      <c r="F111" s="38">
        <f t="shared" si="13"/>
        <v>30.921067747088383</v>
      </c>
      <c r="G111" s="39">
        <f t="shared" si="14"/>
        <v>25.118274664126801</v>
      </c>
    </row>
    <row r="112" spans="1:7" ht="21">
      <c r="A112" s="11" t="s">
        <v>40</v>
      </c>
      <c r="B112" s="19" t="s">
        <v>41</v>
      </c>
      <c r="C112" s="4">
        <v>186511.10068999999</v>
      </c>
      <c r="D112" s="6">
        <v>880680.99899999995</v>
      </c>
      <c r="E112" s="4">
        <v>183204.30609</v>
      </c>
      <c r="F112" s="40">
        <f t="shared" si="13"/>
        <v>20.80257281558541</v>
      </c>
      <c r="G112" s="37">
        <f t="shared" si="14"/>
        <v>-1.7729746850275632</v>
      </c>
    </row>
    <row r="113" spans="1:7" ht="33.75">
      <c r="A113" s="9" t="s">
        <v>42</v>
      </c>
      <c r="B113" s="20" t="s">
        <v>43</v>
      </c>
      <c r="C113" s="5">
        <v>19424.587240000001</v>
      </c>
      <c r="D113" s="24">
        <v>79969.486000000004</v>
      </c>
      <c r="E113" s="5">
        <v>16275.55177</v>
      </c>
      <c r="F113" s="38">
        <f t="shared" si="13"/>
        <v>20.35220255135815</v>
      </c>
      <c r="G113" s="39">
        <f t="shared" si="14"/>
        <v>-16.211595289476023</v>
      </c>
    </row>
    <row r="114" spans="1:7" ht="56.25">
      <c r="A114" s="9" t="s">
        <v>44</v>
      </c>
      <c r="B114" s="20" t="s">
        <v>45</v>
      </c>
      <c r="C114" s="5">
        <v>4500</v>
      </c>
      <c r="D114" s="24">
        <v>13142</v>
      </c>
      <c r="E114" s="5">
        <v>1578.8543199999999</v>
      </c>
      <c r="F114" s="38">
        <f t="shared" si="13"/>
        <v>12.013805509054938</v>
      </c>
      <c r="G114" s="39">
        <f t="shared" si="14"/>
        <v>-64.914348444444443</v>
      </c>
    </row>
    <row r="115" spans="1:7" ht="56.25">
      <c r="A115" s="7" t="s">
        <v>179</v>
      </c>
      <c r="B115" s="20" t="s">
        <v>81</v>
      </c>
      <c r="C115" s="5">
        <v>3200.41345</v>
      </c>
      <c r="D115" s="24"/>
      <c r="E115" s="5"/>
      <c r="F115" s="38"/>
      <c r="G115" s="39">
        <f t="shared" si="14"/>
        <v>-100</v>
      </c>
    </row>
    <row r="116" spans="1:7" ht="45">
      <c r="A116" s="9" t="s">
        <v>46</v>
      </c>
      <c r="B116" s="20" t="s">
        <v>47</v>
      </c>
      <c r="C116" s="25"/>
      <c r="D116" s="24">
        <v>26.113</v>
      </c>
      <c r="E116" s="5">
        <v>0</v>
      </c>
      <c r="F116" s="38">
        <f t="shared" si="13"/>
        <v>0</v>
      </c>
      <c r="G116" s="39"/>
    </row>
    <row r="117" spans="1:7">
      <c r="A117" s="9" t="s">
        <v>48</v>
      </c>
      <c r="B117" s="20" t="s">
        <v>49</v>
      </c>
      <c r="C117" s="5">
        <v>159386.1</v>
      </c>
      <c r="D117" s="24">
        <v>787543.4</v>
      </c>
      <c r="E117" s="5">
        <v>165349.9</v>
      </c>
      <c r="F117" s="38">
        <f t="shared" si="13"/>
        <v>20.995655604503828</v>
      </c>
      <c r="G117" s="39">
        <f t="shared" si="14"/>
        <v>3.7417315562649378</v>
      </c>
    </row>
    <row r="118" spans="1:7">
      <c r="A118" s="11" t="s">
        <v>50</v>
      </c>
      <c r="B118" s="19" t="s">
        <v>51</v>
      </c>
      <c r="C118" s="4">
        <v>9495.0540000000001</v>
      </c>
      <c r="D118" s="6">
        <f>D119+D120+D121</f>
        <v>29753.966</v>
      </c>
      <c r="E118" s="4">
        <v>7532.1350000000002</v>
      </c>
      <c r="F118" s="40">
        <f t="shared" si="13"/>
        <v>25.314726110798137</v>
      </c>
      <c r="G118" s="37">
        <f t="shared" si="14"/>
        <v>-20.673068315356602</v>
      </c>
    </row>
    <row r="119" spans="1:7" ht="45">
      <c r="A119" s="9" t="s">
        <v>52</v>
      </c>
      <c r="B119" s="20" t="s">
        <v>53</v>
      </c>
      <c r="C119" s="5">
        <v>195.054</v>
      </c>
      <c r="D119" s="24">
        <v>628.85900000000004</v>
      </c>
      <c r="E119" s="5">
        <v>252.13499999999999</v>
      </c>
      <c r="F119" s="38">
        <f t="shared" si="13"/>
        <v>40.094043338808852</v>
      </c>
      <c r="G119" s="39">
        <f t="shared" si="14"/>
        <v>29.26420375895907</v>
      </c>
    </row>
    <row r="120" spans="1:7" ht="56.25">
      <c r="A120" s="9" t="s">
        <v>54</v>
      </c>
      <c r="B120" s="20" t="s">
        <v>55</v>
      </c>
      <c r="C120" s="5"/>
      <c r="D120" s="24">
        <v>3911.0070000000001</v>
      </c>
      <c r="E120" s="5">
        <v>980</v>
      </c>
      <c r="F120" s="38">
        <f t="shared" si="13"/>
        <v>25.057485194989422</v>
      </c>
      <c r="G120" s="39"/>
    </row>
    <row r="121" spans="1:7" ht="101.25">
      <c r="A121" s="9" t="s">
        <v>56</v>
      </c>
      <c r="B121" s="20" t="s">
        <v>57</v>
      </c>
      <c r="C121" s="5">
        <v>6300</v>
      </c>
      <c r="D121" s="24">
        <v>25214.1</v>
      </c>
      <c r="E121" s="5">
        <v>6300</v>
      </c>
      <c r="F121" s="38">
        <f t="shared" si="13"/>
        <v>24.986019727057482</v>
      </c>
      <c r="G121" s="39">
        <f t="shared" si="14"/>
        <v>0</v>
      </c>
    </row>
    <row r="122" spans="1:7" ht="22.5">
      <c r="A122" s="9" t="s">
        <v>180</v>
      </c>
      <c r="B122" s="8" t="s">
        <v>82</v>
      </c>
      <c r="C122" s="5">
        <v>3000</v>
      </c>
      <c r="D122" s="24"/>
      <c r="E122" s="5"/>
      <c r="F122" s="38"/>
      <c r="G122" s="39">
        <f t="shared" si="14"/>
        <v>-100</v>
      </c>
    </row>
    <row r="123" spans="1:7">
      <c r="A123" s="13" t="s">
        <v>58</v>
      </c>
      <c r="B123" s="14" t="s">
        <v>59</v>
      </c>
      <c r="C123" s="10">
        <v>3.4</v>
      </c>
      <c r="D123" s="3"/>
      <c r="E123" s="10">
        <v>32.799999999999997</v>
      </c>
      <c r="F123" s="40"/>
      <c r="G123" s="37">
        <f t="shared" si="14"/>
        <v>864.7058823529411</v>
      </c>
    </row>
    <row r="124" spans="1:7" ht="21">
      <c r="A124" s="11" t="s">
        <v>60</v>
      </c>
      <c r="B124" s="12" t="s">
        <v>61</v>
      </c>
      <c r="C124" s="4">
        <v>3.4</v>
      </c>
      <c r="D124" s="6"/>
      <c r="E124" s="4">
        <v>32.799999999999997</v>
      </c>
      <c r="F124" s="40"/>
      <c r="G124" s="37">
        <f t="shared" si="14"/>
        <v>864.7058823529411</v>
      </c>
    </row>
    <row r="125" spans="1:7" ht="67.5">
      <c r="A125" s="9" t="s">
        <v>62</v>
      </c>
      <c r="B125" s="8" t="s">
        <v>63</v>
      </c>
      <c r="C125" s="5">
        <v>3.4</v>
      </c>
      <c r="D125" s="24"/>
      <c r="E125" s="5">
        <v>32.799999999999997</v>
      </c>
      <c r="F125" s="38"/>
      <c r="G125" s="37">
        <f t="shared" si="14"/>
        <v>864.7058823529411</v>
      </c>
    </row>
    <row r="126" spans="1:7" ht="94.5">
      <c r="A126" s="13" t="s">
        <v>64</v>
      </c>
      <c r="B126" s="14" t="s">
        <v>65</v>
      </c>
      <c r="C126" s="26"/>
      <c r="D126" s="3">
        <v>0</v>
      </c>
      <c r="E126" s="10">
        <f>E127</f>
        <v>-131.55438000000001</v>
      </c>
      <c r="F126" s="38"/>
      <c r="G126" s="37"/>
    </row>
    <row r="127" spans="1:7" ht="84">
      <c r="A127" s="11" t="s">
        <v>66</v>
      </c>
      <c r="B127" s="12" t="s">
        <v>67</v>
      </c>
      <c r="C127" s="27"/>
      <c r="D127" s="6">
        <v>0</v>
      </c>
      <c r="E127" s="4">
        <v>-131.55438000000001</v>
      </c>
      <c r="F127" s="38"/>
      <c r="G127" s="37"/>
    </row>
    <row r="128" spans="1:7" ht="52.5">
      <c r="A128" s="13" t="s">
        <v>68</v>
      </c>
      <c r="B128" s="14" t="s">
        <v>69</v>
      </c>
      <c r="C128" s="10">
        <v>536.42646999999999</v>
      </c>
      <c r="D128" s="3">
        <v>0</v>
      </c>
      <c r="E128" s="10">
        <v>2624.15317</v>
      </c>
      <c r="F128" s="38"/>
      <c r="G128" s="37">
        <f t="shared" si="14"/>
        <v>389.1915885508036</v>
      </c>
    </row>
    <row r="129" spans="1:7" ht="73.5">
      <c r="A129" s="11" t="s">
        <v>70</v>
      </c>
      <c r="B129" s="12" t="s">
        <v>71</v>
      </c>
      <c r="C129" s="4">
        <v>536.42646999999999</v>
      </c>
      <c r="D129" s="6">
        <v>0</v>
      </c>
      <c r="E129" s="4">
        <v>2624.15317</v>
      </c>
      <c r="F129" s="38"/>
      <c r="G129" s="37">
        <f t="shared" si="14"/>
        <v>389.1915885508036</v>
      </c>
    </row>
    <row r="130" spans="1:7" ht="67.5">
      <c r="A130" s="9" t="s">
        <v>72</v>
      </c>
      <c r="B130" s="8" t="s">
        <v>73</v>
      </c>
      <c r="C130" s="5">
        <v>536.42646999999999</v>
      </c>
      <c r="D130" s="24">
        <v>0</v>
      </c>
      <c r="E130" s="5">
        <v>2624.15317</v>
      </c>
      <c r="F130" s="38"/>
      <c r="G130" s="39">
        <f t="shared" si="14"/>
        <v>389.1915885508036</v>
      </c>
    </row>
    <row r="131" spans="1:7" ht="42">
      <c r="A131" s="13" t="s">
        <v>74</v>
      </c>
      <c r="B131" s="14" t="s">
        <v>75</v>
      </c>
      <c r="C131" s="10">
        <v>-1756.8384100000001</v>
      </c>
      <c r="D131" s="3">
        <v>0</v>
      </c>
      <c r="E131" s="10">
        <v>-33091.559410000002</v>
      </c>
      <c r="F131" s="38"/>
      <c r="G131" s="37">
        <f t="shared" si="14"/>
        <v>1783.5858335998016</v>
      </c>
    </row>
    <row r="132" spans="1:7" ht="42">
      <c r="A132" s="11" t="s">
        <v>76</v>
      </c>
      <c r="B132" s="12" t="s">
        <v>77</v>
      </c>
      <c r="C132" s="4">
        <v>-1756.8384100000001</v>
      </c>
      <c r="D132" s="6">
        <v>0</v>
      </c>
      <c r="E132" s="4">
        <v>-33091.559410000002</v>
      </c>
      <c r="F132" s="38"/>
      <c r="G132" s="37">
        <f t="shared" si="14"/>
        <v>1783.5858335998016</v>
      </c>
    </row>
    <row r="133" spans="1:7" ht="45">
      <c r="A133" s="9" t="s">
        <v>78</v>
      </c>
      <c r="B133" s="8" t="s">
        <v>79</v>
      </c>
      <c r="C133" s="5">
        <v>-1756.8384100000001</v>
      </c>
      <c r="D133" s="24">
        <v>0</v>
      </c>
      <c r="E133" s="5">
        <v>-33091.559410000002</v>
      </c>
      <c r="F133" s="38"/>
      <c r="G133" s="39">
        <f t="shared" si="14"/>
        <v>1783.5858335998016</v>
      </c>
    </row>
    <row r="134" spans="1:7">
      <c r="A134" s="30" t="s">
        <v>80</v>
      </c>
      <c r="B134" s="31"/>
      <c r="C134" s="28">
        <f>C96+C5</f>
        <v>586352.42044000002</v>
      </c>
      <c r="D134" s="28">
        <f>D96+D5</f>
        <v>1996502.276302</v>
      </c>
      <c r="E134" s="29">
        <f>E96+E5</f>
        <v>445788.71125000005</v>
      </c>
      <c r="F134" s="40">
        <f t="shared" si="13"/>
        <v>22.328484998059075</v>
      </c>
      <c r="G134" s="37">
        <f t="shared" si="14"/>
        <v>-23.972563988824447</v>
      </c>
    </row>
    <row r="135" spans="1:7">
      <c r="A135" s="21"/>
      <c r="B135" s="21"/>
      <c r="C135" s="21"/>
      <c r="D135" s="21"/>
      <c r="E135" s="21"/>
    </row>
  </sheetData>
  <mergeCells count="2">
    <mergeCell ref="A3:E3"/>
    <mergeCell ref="A2:G2"/>
  </mergeCells>
  <pageMargins left="0.7" right="0.7" top="0.75" bottom="0.75" header="0.3" footer="0.3"/>
  <pageSetup paperSize="9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A2" sqref="A2"/>
    </sheetView>
  </sheetViews>
  <sheetFormatPr defaultRowHeight="15"/>
  <cols>
    <col min="1" max="1" width="14.28515625" customWidth="1"/>
    <col min="2" max="2" width="37" customWidth="1"/>
    <col min="3" max="3" width="9.42578125" customWidth="1"/>
    <col min="4" max="4" width="12" customWidth="1"/>
    <col min="5" max="5" width="10.140625" customWidth="1"/>
    <col min="6" max="6" width="10.28515625" customWidth="1"/>
    <col min="7" max="7" width="15.28515625" customWidth="1"/>
  </cols>
  <sheetData>
    <row r="1" spans="1:7" ht="40.5" customHeight="1">
      <c r="A1" s="82" t="s">
        <v>181</v>
      </c>
      <c r="B1" s="82"/>
      <c r="C1" s="82"/>
      <c r="D1" s="82"/>
      <c r="E1" s="82"/>
      <c r="F1" s="82"/>
      <c r="G1" s="82"/>
    </row>
    <row r="2" spans="1:7" ht="51" customHeight="1">
      <c r="A2" s="63" t="s">
        <v>101</v>
      </c>
      <c r="B2" s="56" t="s">
        <v>100</v>
      </c>
      <c r="C2" s="41" t="s">
        <v>87</v>
      </c>
      <c r="D2" s="56" t="s">
        <v>102</v>
      </c>
      <c r="E2" s="41" t="s">
        <v>98</v>
      </c>
      <c r="F2" s="36" t="s">
        <v>85</v>
      </c>
      <c r="G2" s="36" t="s">
        <v>86</v>
      </c>
    </row>
    <row r="3" spans="1:7">
      <c r="A3" s="57" t="s">
        <v>104</v>
      </c>
      <c r="B3" s="58" t="s">
        <v>103</v>
      </c>
      <c r="C3" s="65">
        <v>37381.823700000001</v>
      </c>
      <c r="D3" s="68">
        <v>192294.96379000001</v>
      </c>
      <c r="E3" s="69">
        <v>42572.996350000001</v>
      </c>
      <c r="F3" s="77">
        <f>E3/D3*100</f>
        <v>22.139423472625516</v>
      </c>
      <c r="G3" s="64">
        <f>E3*100/C3-100</f>
        <v>13.886889766696953</v>
      </c>
    </row>
    <row r="4" spans="1:7" ht="38.25">
      <c r="A4" s="59" t="s">
        <v>114</v>
      </c>
      <c r="B4" s="60" t="s">
        <v>113</v>
      </c>
      <c r="C4" s="66">
        <v>740.16840000000002</v>
      </c>
      <c r="D4" s="71">
        <v>3995.19983</v>
      </c>
      <c r="E4" s="72">
        <v>731.59376999999995</v>
      </c>
      <c r="F4" s="70">
        <f t="shared" ref="F4:F41" si="0">E4/D4*100</f>
        <v>18.311819211305881</v>
      </c>
      <c r="G4" s="76">
        <f t="shared" ref="G4:G41" si="1">E4*100/C4-100</f>
        <v>-1.1584701535488477</v>
      </c>
    </row>
    <row r="5" spans="1:7" ht="51">
      <c r="A5" s="59" t="s">
        <v>116</v>
      </c>
      <c r="B5" s="60" t="s">
        <v>115</v>
      </c>
      <c r="C5" s="66">
        <v>20.12</v>
      </c>
      <c r="D5" s="71">
        <v>150</v>
      </c>
      <c r="E5" s="72">
        <v>43.345999999999997</v>
      </c>
      <c r="F5" s="70">
        <f t="shared" si="0"/>
        <v>28.897333333333329</v>
      </c>
      <c r="G5" s="76">
        <f t="shared" si="1"/>
        <v>115.43737574552679</v>
      </c>
    </row>
    <row r="6" spans="1:7" ht="63.75">
      <c r="A6" s="59" t="s">
        <v>118</v>
      </c>
      <c r="B6" s="60" t="s">
        <v>117</v>
      </c>
      <c r="C6" s="66">
        <v>20567.08425</v>
      </c>
      <c r="D6" s="71">
        <v>96842.596340000004</v>
      </c>
      <c r="E6" s="72">
        <v>21973.564139999999</v>
      </c>
      <c r="F6" s="70">
        <f t="shared" si="0"/>
        <v>22.689978346774257</v>
      </c>
      <c r="G6" s="76">
        <f t="shared" si="1"/>
        <v>6.8384991907639971</v>
      </c>
    </row>
    <row r="7" spans="1:7">
      <c r="A7" s="59" t="s">
        <v>112</v>
      </c>
      <c r="B7" s="60" t="s">
        <v>111</v>
      </c>
      <c r="C7" s="66">
        <v>0</v>
      </c>
      <c r="D7" s="71">
        <v>26.113</v>
      </c>
      <c r="E7" s="72">
        <v>0</v>
      </c>
      <c r="F7" s="70">
        <f t="shared" si="0"/>
        <v>0</v>
      </c>
      <c r="G7" s="64"/>
    </row>
    <row r="8" spans="1:7" ht="51">
      <c r="A8" s="59" t="s">
        <v>108</v>
      </c>
      <c r="B8" s="60" t="s">
        <v>107</v>
      </c>
      <c r="C8" s="66">
        <v>3403.5727299999999</v>
      </c>
      <c r="D8" s="71">
        <v>19783.458999999999</v>
      </c>
      <c r="E8" s="72">
        <v>4447.9915199999996</v>
      </c>
      <c r="F8" s="70">
        <f t="shared" si="0"/>
        <v>22.483386348160856</v>
      </c>
      <c r="G8" s="64">
        <f t="shared" si="1"/>
        <v>30.685954814310662</v>
      </c>
    </row>
    <row r="9" spans="1:7">
      <c r="A9" s="59" t="s">
        <v>110</v>
      </c>
      <c r="B9" s="60" t="s">
        <v>109</v>
      </c>
      <c r="C9" s="73"/>
      <c r="D9" s="71">
        <v>630</v>
      </c>
      <c r="E9" s="72">
        <v>0</v>
      </c>
      <c r="F9" s="70">
        <f t="shared" si="0"/>
        <v>0</v>
      </c>
      <c r="G9" s="64"/>
    </row>
    <row r="10" spans="1:7">
      <c r="A10" s="59" t="s">
        <v>106</v>
      </c>
      <c r="B10" s="60" t="s">
        <v>105</v>
      </c>
      <c r="C10" s="66">
        <v>12650.87832</v>
      </c>
      <c r="D10" s="71">
        <v>70867.595619999993</v>
      </c>
      <c r="E10" s="72">
        <v>15376.50092</v>
      </c>
      <c r="F10" s="70">
        <f t="shared" si="0"/>
        <v>21.69750615281281</v>
      </c>
      <c r="G10" s="64">
        <f t="shared" si="1"/>
        <v>21.544927799131656</v>
      </c>
    </row>
    <row r="11" spans="1:7" ht="38.25">
      <c r="A11" s="57" t="s">
        <v>120</v>
      </c>
      <c r="B11" s="58" t="s">
        <v>119</v>
      </c>
      <c r="C11" s="65">
        <v>80.888980000000004</v>
      </c>
      <c r="D11" s="68">
        <v>800.4</v>
      </c>
      <c r="E11" s="69">
        <v>15.68614</v>
      </c>
      <c r="F11" s="77">
        <f t="shared" si="0"/>
        <v>1.9597876061969017</v>
      </c>
      <c r="G11" s="64">
        <f t="shared" si="1"/>
        <v>-80.607815798888794</v>
      </c>
    </row>
    <row r="12" spans="1:7" ht="51">
      <c r="A12" s="59" t="s">
        <v>122</v>
      </c>
      <c r="B12" s="60" t="s">
        <v>121</v>
      </c>
      <c r="C12" s="66">
        <v>80.888980000000004</v>
      </c>
      <c r="D12" s="71">
        <v>800.4</v>
      </c>
      <c r="E12" s="72">
        <v>15.68614</v>
      </c>
      <c r="F12" s="70">
        <f t="shared" si="0"/>
        <v>1.9597876061969017</v>
      </c>
      <c r="G12" s="76">
        <f t="shared" si="1"/>
        <v>-80.607815798888794</v>
      </c>
    </row>
    <row r="13" spans="1:7">
      <c r="A13" s="57" t="s">
        <v>124</v>
      </c>
      <c r="B13" s="58" t="s">
        <v>123</v>
      </c>
      <c r="C13" s="65">
        <v>23654.82202</v>
      </c>
      <c r="D13" s="68">
        <v>92296.852840000007</v>
      </c>
      <c r="E13" s="69">
        <v>23909.486949999999</v>
      </c>
      <c r="F13" s="77">
        <f t="shared" si="0"/>
        <v>25.904986155322085</v>
      </c>
      <c r="G13" s="64">
        <f t="shared" si="1"/>
        <v>1.0765878085435645</v>
      </c>
    </row>
    <row r="14" spans="1:7">
      <c r="A14" s="59" t="s">
        <v>130</v>
      </c>
      <c r="B14" s="60" t="s">
        <v>129</v>
      </c>
      <c r="C14" s="66"/>
      <c r="D14" s="71">
        <v>12625.50432</v>
      </c>
      <c r="E14" s="72">
        <v>86.111999999999995</v>
      </c>
      <c r="F14" s="70">
        <f t="shared" si="0"/>
        <v>0.68204800234070961</v>
      </c>
      <c r="G14" s="76"/>
    </row>
    <row r="15" spans="1:7">
      <c r="A15" s="59" t="s">
        <v>126</v>
      </c>
      <c r="B15" s="60" t="s">
        <v>125</v>
      </c>
      <c r="C15" s="66">
        <v>13319.146000000001</v>
      </c>
      <c r="D15" s="71">
        <v>44920.58152</v>
      </c>
      <c r="E15" s="72">
        <v>12269.589309999999</v>
      </c>
      <c r="F15" s="70">
        <f t="shared" si="0"/>
        <v>27.31395920272583</v>
      </c>
      <c r="G15" s="76">
        <f t="shared" si="1"/>
        <v>-7.8800599527927773</v>
      </c>
    </row>
    <row r="16" spans="1:7" ht="25.5">
      <c r="A16" s="59" t="s">
        <v>128</v>
      </c>
      <c r="B16" s="60" t="s">
        <v>127</v>
      </c>
      <c r="C16" s="66">
        <v>10335.676020000001</v>
      </c>
      <c r="D16" s="71">
        <v>34750.767</v>
      </c>
      <c r="E16" s="72">
        <v>11553.78564</v>
      </c>
      <c r="F16" s="70">
        <f t="shared" si="0"/>
        <v>33.247570161544928</v>
      </c>
      <c r="G16" s="76">
        <f t="shared" si="1"/>
        <v>11.785485706429867</v>
      </c>
    </row>
    <row r="17" spans="1:7" ht="25.5">
      <c r="A17" s="57" t="s">
        <v>132</v>
      </c>
      <c r="B17" s="58" t="s">
        <v>131</v>
      </c>
      <c r="C17" s="65">
        <v>191233.69755000001</v>
      </c>
      <c r="D17" s="68">
        <v>951157.27648</v>
      </c>
      <c r="E17" s="69">
        <v>100464.50937</v>
      </c>
      <c r="F17" s="77">
        <f t="shared" si="0"/>
        <v>10.562344614740743</v>
      </c>
      <c r="G17" s="64">
        <f t="shared" si="1"/>
        <v>-47.46505942357124</v>
      </c>
    </row>
    <row r="18" spans="1:7">
      <c r="A18" s="59" t="s">
        <v>136</v>
      </c>
      <c r="B18" s="60" t="s">
        <v>135</v>
      </c>
      <c r="C18" s="66">
        <v>188248.48642</v>
      </c>
      <c r="D18" s="71">
        <v>644385.95077999996</v>
      </c>
      <c r="E18" s="72">
        <v>87734.593519999995</v>
      </c>
      <c r="F18" s="70">
        <f t="shared" si="0"/>
        <v>13.615224449540101</v>
      </c>
      <c r="G18" s="76">
        <f t="shared" si="1"/>
        <v>-53.394263513887751</v>
      </c>
    </row>
    <row r="19" spans="1:7">
      <c r="A19" s="59" t="s">
        <v>138</v>
      </c>
      <c r="B19" s="60" t="s">
        <v>137</v>
      </c>
      <c r="C19" s="66">
        <v>775.14963999999998</v>
      </c>
      <c r="D19" s="71">
        <v>296844.25135999999</v>
      </c>
      <c r="E19" s="72">
        <v>11540.97431</v>
      </c>
      <c r="F19" s="70">
        <f t="shared" si="0"/>
        <v>3.887888768983975</v>
      </c>
      <c r="G19" s="76">
        <f t="shared" si="1"/>
        <v>1388.8704986046305</v>
      </c>
    </row>
    <row r="20" spans="1:7">
      <c r="A20" s="59" t="s">
        <v>134</v>
      </c>
      <c r="B20" s="60" t="s">
        <v>133</v>
      </c>
      <c r="C20" s="66">
        <v>2210.06149</v>
      </c>
      <c r="D20" s="71">
        <v>9927.0743399999992</v>
      </c>
      <c r="E20" s="72">
        <v>1188.94154</v>
      </c>
      <c r="F20" s="70">
        <f t="shared" si="0"/>
        <v>11.976756688617687</v>
      </c>
      <c r="G20" s="76">
        <f t="shared" si="1"/>
        <v>-46.203237087308366</v>
      </c>
    </row>
    <row r="21" spans="1:7">
      <c r="A21" s="57" t="s">
        <v>140</v>
      </c>
      <c r="B21" s="58" t="s">
        <v>139</v>
      </c>
      <c r="C21" s="65">
        <v>254004.18718000001</v>
      </c>
      <c r="D21" s="68">
        <v>1229359.92053</v>
      </c>
      <c r="E21" s="69">
        <v>283689.24859999999</v>
      </c>
      <c r="F21" s="77">
        <f t="shared" si="0"/>
        <v>23.076175159321629</v>
      </c>
      <c r="G21" s="64">
        <f t="shared" si="1"/>
        <v>11.686839398030742</v>
      </c>
    </row>
    <row r="22" spans="1:7">
      <c r="A22" s="59" t="s">
        <v>144</v>
      </c>
      <c r="B22" s="60" t="s">
        <v>143</v>
      </c>
      <c r="C22" s="66">
        <v>71389.478940000001</v>
      </c>
      <c r="D22" s="71">
        <v>308493.70095999999</v>
      </c>
      <c r="E22" s="72">
        <v>74587.711129999996</v>
      </c>
      <c r="F22" s="70">
        <f t="shared" si="0"/>
        <v>24.178033748465811</v>
      </c>
      <c r="G22" s="76">
        <f t="shared" si="1"/>
        <v>4.4799769342594402</v>
      </c>
    </row>
    <row r="23" spans="1:7">
      <c r="A23" s="59" t="s">
        <v>150</v>
      </c>
      <c r="B23" s="60" t="s">
        <v>149</v>
      </c>
      <c r="C23" s="66">
        <v>146002.72476000001</v>
      </c>
      <c r="D23" s="71">
        <v>749727.05226999999</v>
      </c>
      <c r="E23" s="72">
        <v>167714.71559000001</v>
      </c>
      <c r="F23" s="70">
        <f t="shared" si="0"/>
        <v>22.370103237197945</v>
      </c>
      <c r="G23" s="76">
        <f t="shared" si="1"/>
        <v>14.870949063238555</v>
      </c>
    </row>
    <row r="24" spans="1:7">
      <c r="A24" s="59" t="s">
        <v>142</v>
      </c>
      <c r="B24" s="60" t="s">
        <v>141</v>
      </c>
      <c r="C24" s="66">
        <v>25436.072110000001</v>
      </c>
      <c r="D24" s="71">
        <v>102244.43776</v>
      </c>
      <c r="E24" s="72">
        <v>27231.41588</v>
      </c>
      <c r="F24" s="70">
        <f t="shared" si="0"/>
        <v>26.633640398043696</v>
      </c>
      <c r="G24" s="76">
        <f t="shared" si="1"/>
        <v>7.0582586896118045</v>
      </c>
    </row>
    <row r="25" spans="1:7">
      <c r="A25" s="59" t="s">
        <v>148</v>
      </c>
      <c r="B25" s="60" t="s">
        <v>147</v>
      </c>
      <c r="C25" s="66">
        <v>710.31002999999998</v>
      </c>
      <c r="D25" s="71">
        <v>200</v>
      </c>
      <c r="E25" s="72">
        <v>13.67318</v>
      </c>
      <c r="F25" s="70">
        <f t="shared" si="0"/>
        <v>6.8365900000000011</v>
      </c>
      <c r="G25" s="76">
        <f t="shared" si="1"/>
        <v>-98.075040556586259</v>
      </c>
    </row>
    <row r="26" spans="1:7">
      <c r="A26" s="59" t="s">
        <v>146</v>
      </c>
      <c r="B26" s="60" t="s">
        <v>145</v>
      </c>
      <c r="C26" s="66">
        <v>10465.601339999999</v>
      </c>
      <c r="D26" s="71">
        <v>68694.72954</v>
      </c>
      <c r="E26" s="72">
        <v>14141.732819999999</v>
      </c>
      <c r="F26" s="70">
        <f t="shared" si="0"/>
        <v>20.586343253255642</v>
      </c>
      <c r="G26" s="76">
        <f t="shared" si="1"/>
        <v>35.125850494129367</v>
      </c>
    </row>
    <row r="27" spans="1:7">
      <c r="A27" s="57" t="s">
        <v>152</v>
      </c>
      <c r="B27" s="58" t="s">
        <v>151</v>
      </c>
      <c r="C27" s="65">
        <v>44977.75099</v>
      </c>
      <c r="D27" s="68">
        <v>168985.00716000001</v>
      </c>
      <c r="E27" s="69">
        <v>49147.235679999998</v>
      </c>
      <c r="F27" s="77">
        <f t="shared" si="0"/>
        <v>29.083784713199996</v>
      </c>
      <c r="G27" s="64">
        <f t="shared" si="1"/>
        <v>9.2701048812489688</v>
      </c>
    </row>
    <row r="28" spans="1:7">
      <c r="A28" s="59" t="s">
        <v>156</v>
      </c>
      <c r="B28" s="60" t="s">
        <v>155</v>
      </c>
      <c r="C28" s="66">
        <v>36325.639730000003</v>
      </c>
      <c r="D28" s="71">
        <v>124119.27031000001</v>
      </c>
      <c r="E28" s="72">
        <v>38911.148789999999</v>
      </c>
      <c r="F28" s="70">
        <f t="shared" si="0"/>
        <v>31.349804661931707</v>
      </c>
      <c r="G28" s="76">
        <f t="shared" si="1"/>
        <v>7.1175871346450634</v>
      </c>
    </row>
    <row r="29" spans="1:7" ht="25.5">
      <c r="A29" s="59" t="s">
        <v>154</v>
      </c>
      <c r="B29" s="60" t="s">
        <v>153</v>
      </c>
      <c r="C29" s="66">
        <v>8652.1112599999997</v>
      </c>
      <c r="D29" s="71">
        <v>44865.736850000001</v>
      </c>
      <c r="E29" s="72">
        <v>10236.08689</v>
      </c>
      <c r="F29" s="70">
        <f t="shared" si="0"/>
        <v>22.814930966635846</v>
      </c>
      <c r="G29" s="76">
        <f t="shared" si="1"/>
        <v>18.307388594538253</v>
      </c>
    </row>
    <row r="30" spans="1:7">
      <c r="A30" s="57" t="s">
        <v>158</v>
      </c>
      <c r="B30" s="58" t="s">
        <v>157</v>
      </c>
      <c r="C30" s="65">
        <v>17123.929380000001</v>
      </c>
      <c r="D30" s="68">
        <v>59369.718999999997</v>
      </c>
      <c r="E30" s="69">
        <v>6034.7790100000002</v>
      </c>
      <c r="F30" s="77">
        <f t="shared" si="0"/>
        <v>10.164742416921326</v>
      </c>
      <c r="G30" s="64">
        <f t="shared" si="1"/>
        <v>-64.758211295543191</v>
      </c>
    </row>
    <row r="31" spans="1:7">
      <c r="A31" s="59" t="s">
        <v>162</v>
      </c>
      <c r="B31" s="60" t="s">
        <v>161</v>
      </c>
      <c r="C31" s="66">
        <v>2040.0964200000001</v>
      </c>
      <c r="D31" s="71">
        <v>6700</v>
      </c>
      <c r="E31" s="72">
        <v>2199.3526900000002</v>
      </c>
      <c r="F31" s="70">
        <f t="shared" si="0"/>
        <v>32.826159552238806</v>
      </c>
      <c r="G31" s="76">
        <f t="shared" si="1"/>
        <v>7.8063109389702419</v>
      </c>
    </row>
    <row r="32" spans="1:7">
      <c r="A32" s="59" t="s">
        <v>164</v>
      </c>
      <c r="B32" s="60" t="s">
        <v>163</v>
      </c>
      <c r="C32" s="66">
        <v>2456.3359999999998</v>
      </c>
      <c r="D32" s="71">
        <v>13506</v>
      </c>
      <c r="E32" s="72">
        <v>2256.5720000000001</v>
      </c>
      <c r="F32" s="70">
        <f t="shared" si="0"/>
        <v>16.707922404857101</v>
      </c>
      <c r="G32" s="76">
        <f t="shared" si="1"/>
        <v>-8.1326007516886847</v>
      </c>
    </row>
    <row r="33" spans="1:7">
      <c r="A33" s="59" t="s">
        <v>160</v>
      </c>
      <c r="B33" s="60" t="s">
        <v>159</v>
      </c>
      <c r="C33" s="66">
        <v>12627.49696</v>
      </c>
      <c r="D33" s="71">
        <v>39163.718999999997</v>
      </c>
      <c r="E33" s="72">
        <v>1578.8543199999999</v>
      </c>
      <c r="F33" s="70">
        <f t="shared" si="0"/>
        <v>4.0314208157810549</v>
      </c>
      <c r="G33" s="76">
        <f t="shared" si="1"/>
        <v>-87.496696098986831</v>
      </c>
    </row>
    <row r="34" spans="1:7">
      <c r="A34" s="57" t="s">
        <v>166</v>
      </c>
      <c r="B34" s="58" t="s">
        <v>165</v>
      </c>
      <c r="C34" s="65">
        <v>3706.5325600000001</v>
      </c>
      <c r="D34" s="68">
        <v>14542.356</v>
      </c>
      <c r="E34" s="69">
        <v>3973.9119999999998</v>
      </c>
      <c r="F34" s="77">
        <f t="shared" si="0"/>
        <v>27.326466220466617</v>
      </c>
      <c r="G34" s="64">
        <f t="shared" si="1"/>
        <v>7.2137350926171138</v>
      </c>
    </row>
    <row r="35" spans="1:7">
      <c r="A35" s="59" t="s">
        <v>170</v>
      </c>
      <c r="B35" s="60" t="s">
        <v>169</v>
      </c>
      <c r="C35" s="66">
        <v>3706.5325600000001</v>
      </c>
      <c r="D35" s="71">
        <v>8396.027</v>
      </c>
      <c r="E35" s="72">
        <v>2377.8122899999998</v>
      </c>
      <c r="F35" s="70">
        <f t="shared" si="0"/>
        <v>28.320684175979899</v>
      </c>
      <c r="G35" s="76">
        <f t="shared" si="1"/>
        <v>-35.848066852001438</v>
      </c>
    </row>
    <row r="36" spans="1:7">
      <c r="A36" s="59" t="s">
        <v>168</v>
      </c>
      <c r="B36" s="60" t="s">
        <v>167</v>
      </c>
      <c r="C36" s="78"/>
      <c r="D36" s="71">
        <v>6146.3289999999997</v>
      </c>
      <c r="E36" s="72">
        <v>1596.09971</v>
      </c>
      <c r="F36" s="70">
        <f t="shared" si="0"/>
        <v>25.968341590565686</v>
      </c>
      <c r="G36" s="64"/>
    </row>
    <row r="37" spans="1:7" ht="38.25">
      <c r="A37" s="57" t="s">
        <v>172</v>
      </c>
      <c r="B37" s="58" t="s">
        <v>171</v>
      </c>
      <c r="C37" s="78"/>
      <c r="D37" s="68">
        <v>400</v>
      </c>
      <c r="E37" s="69">
        <v>0</v>
      </c>
      <c r="F37" s="70">
        <f t="shared" si="0"/>
        <v>0</v>
      </c>
      <c r="G37" s="64"/>
    </row>
    <row r="38" spans="1:7" ht="25.5">
      <c r="A38" s="59" t="s">
        <v>174</v>
      </c>
      <c r="B38" s="60" t="s">
        <v>173</v>
      </c>
      <c r="C38" s="78"/>
      <c r="D38" s="71">
        <v>400</v>
      </c>
      <c r="E38" s="72">
        <v>0</v>
      </c>
      <c r="F38" s="70">
        <f t="shared" si="0"/>
        <v>0</v>
      </c>
      <c r="G38" s="64"/>
    </row>
    <row r="39" spans="1:7" ht="51">
      <c r="A39" s="57" t="s">
        <v>176</v>
      </c>
      <c r="B39" s="58" t="s">
        <v>175</v>
      </c>
      <c r="C39" s="65">
        <v>4754.3749500000004</v>
      </c>
      <c r="D39" s="68">
        <v>22794.400000000001</v>
      </c>
      <c r="E39" s="69">
        <v>6356.2248799999998</v>
      </c>
      <c r="F39" s="77">
        <f t="shared" si="0"/>
        <v>27.885028252553255</v>
      </c>
      <c r="G39" s="64">
        <f t="shared" si="1"/>
        <v>33.692124555721023</v>
      </c>
    </row>
    <row r="40" spans="1:7" ht="38.25">
      <c r="A40" s="59" t="s">
        <v>178</v>
      </c>
      <c r="B40" s="60" t="s">
        <v>177</v>
      </c>
      <c r="C40" s="66">
        <v>4754.3749500000004</v>
      </c>
      <c r="D40" s="71">
        <v>22794.400000000001</v>
      </c>
      <c r="E40" s="72">
        <v>6356.2248799999998</v>
      </c>
      <c r="F40" s="70">
        <f t="shared" si="0"/>
        <v>27.885028252553255</v>
      </c>
      <c r="G40" s="76">
        <f t="shared" si="1"/>
        <v>33.692124555721023</v>
      </c>
    </row>
    <row r="41" spans="1:7">
      <c r="A41" s="61" t="s">
        <v>80</v>
      </c>
      <c r="B41" s="62"/>
      <c r="C41" s="67">
        <f>C3+C11+C13+C17+C21+C27+C30+C34+C39</f>
        <v>576918.0073099999</v>
      </c>
      <c r="D41" s="74">
        <v>2732000.8958000001</v>
      </c>
      <c r="E41" s="75">
        <v>516164.07897999999</v>
      </c>
      <c r="F41" s="77">
        <f t="shared" si="0"/>
        <v>18.893261703300208</v>
      </c>
      <c r="G41" s="64">
        <f t="shared" si="1"/>
        <v>-10.530773447907734</v>
      </c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G8"/>
  <sheetViews>
    <sheetView workbookViewId="0">
      <selection activeCell="F7" sqref="F7"/>
    </sheetView>
  </sheetViews>
  <sheetFormatPr defaultRowHeight="15"/>
  <cols>
    <col min="2" max="2" width="32.42578125" customWidth="1"/>
    <col min="3" max="3" width="11.7109375" customWidth="1"/>
    <col min="4" max="4" width="11.28515625" customWidth="1"/>
    <col min="5" max="5" width="11" customWidth="1"/>
    <col min="6" max="6" width="12.5703125" customWidth="1"/>
    <col min="7" max="7" width="17.5703125" customWidth="1"/>
  </cols>
  <sheetData>
    <row r="2" spans="1:7" ht="63.75">
      <c r="A2" s="42" t="s">
        <v>90</v>
      </c>
      <c r="B2" s="43" t="s">
        <v>91</v>
      </c>
      <c r="C2" s="44" t="s">
        <v>87</v>
      </c>
      <c r="D2" s="44" t="s">
        <v>99</v>
      </c>
      <c r="E2" s="44" t="s">
        <v>98</v>
      </c>
      <c r="F2" s="45" t="s">
        <v>85</v>
      </c>
      <c r="G2" s="45" t="s">
        <v>86</v>
      </c>
    </row>
    <row r="3" spans="1:7">
      <c r="A3" s="83" t="s">
        <v>92</v>
      </c>
      <c r="B3" s="84"/>
      <c r="C3" s="84"/>
      <c r="D3" s="84"/>
      <c r="E3" s="84"/>
      <c r="F3" s="84"/>
      <c r="G3" s="85"/>
    </row>
    <row r="4" spans="1:7" ht="22.5">
      <c r="A4" s="46">
        <v>1020000</v>
      </c>
      <c r="B4" s="47" t="s">
        <v>93</v>
      </c>
      <c r="C4" s="46"/>
      <c r="D4" s="48">
        <v>30600</v>
      </c>
      <c r="E4" s="46"/>
      <c r="F4" s="49"/>
      <c r="G4" s="50"/>
    </row>
    <row r="5" spans="1:7" ht="22.5">
      <c r="A5" s="46">
        <v>1030000</v>
      </c>
      <c r="B5" s="47" t="s">
        <v>94</v>
      </c>
      <c r="C5" s="51">
        <v>-222</v>
      </c>
      <c r="D5" s="48">
        <v>-880.8</v>
      </c>
      <c r="E5" s="51">
        <v>-444</v>
      </c>
      <c r="F5" s="52">
        <f t="shared" ref="F5:F6" si="0">E5/D5*100</f>
        <v>50.408719346049047</v>
      </c>
      <c r="G5" s="50">
        <f>E5*100/C5-100</f>
        <v>100</v>
      </c>
    </row>
    <row r="6" spans="1:7" ht="22.5">
      <c r="A6" s="46">
        <v>1050000</v>
      </c>
      <c r="B6" s="53" t="s">
        <v>95</v>
      </c>
      <c r="C6" s="48">
        <v>-23318.2</v>
      </c>
      <c r="D6" s="48">
        <v>36504.262690000003</v>
      </c>
      <c r="E6" s="48">
        <v>-35478.405379999997</v>
      </c>
      <c r="F6" s="52">
        <f t="shared" si="0"/>
        <v>-97.189760224136705</v>
      </c>
      <c r="G6" s="50">
        <f>E6*100/C6-100</f>
        <v>52.148988258098797</v>
      </c>
    </row>
    <row r="7" spans="1:7" ht="22.5">
      <c r="A7" s="46">
        <v>1060000</v>
      </c>
      <c r="B7" s="53" t="s">
        <v>96</v>
      </c>
      <c r="C7" s="48">
        <v>14105.8</v>
      </c>
      <c r="D7" s="48"/>
      <c r="E7" s="48">
        <v>106297.76701</v>
      </c>
      <c r="F7" s="52"/>
      <c r="G7" s="50">
        <f>E7*100/C7-100</f>
        <v>653.57489125040763</v>
      </c>
    </row>
    <row r="8" spans="1:7">
      <c r="A8" s="86" t="s">
        <v>97</v>
      </c>
      <c r="B8" s="86"/>
      <c r="C8" s="54">
        <f>C4+C6+C7+C5</f>
        <v>-9434.4000000000015</v>
      </c>
      <c r="D8" s="54">
        <f>D4+D6+D7+D5</f>
        <v>66223.46269</v>
      </c>
      <c r="E8" s="54">
        <f>E4+E6+E7+E5</f>
        <v>70375.361629999999</v>
      </c>
      <c r="F8" s="49">
        <f>E8/D8*100</f>
        <v>106.26952861017784</v>
      </c>
      <c r="G8" s="55">
        <f>E8*100/C8-100</f>
        <v>-845.94422146612385</v>
      </c>
    </row>
  </sheetData>
  <mergeCells count="2">
    <mergeCell ref="A3:G3"/>
    <mergeCell ref="A8:B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03.2024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A3B59BD-63F9-454A-8C7E-BEC25B1300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2024-04-08T13:45:42Z</dcterms:created>
  <dcterms:modified xsi:type="dcterms:W3CDTF">2024-04-09T06:50:42Z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месяц)(2).xlsx</vt:lpwstr>
  </property>
  <property fmtid="{D5CDD505-2E9C-101B-9397-08002B2CF9AE}" pid="4" name="Версия клиента">
    <vt:lpwstr>23.2.46.3210 (.NET 4.7.2)</vt:lpwstr>
  </property>
  <property fmtid="{D5CDD505-2E9C-101B-9397-08002B2CF9AE}" pid="5" name="Версия базы">
    <vt:lpwstr>23.2.7622.572982518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komi_2024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