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activeTab="2"/>
  </bookViews>
  <sheets>
    <sheet name="доходы" sheetId="2" r:id="rId1"/>
    <sheet name="расходы" sheetId="4" r:id="rId2"/>
    <sheet name="источники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/>
  <c r="D165" i="2"/>
  <c r="E165"/>
  <c r="C165"/>
  <c r="G125"/>
  <c r="F126"/>
  <c r="G126"/>
  <c r="F127"/>
  <c r="F128"/>
  <c r="G128"/>
  <c r="F129"/>
  <c r="G129"/>
  <c r="F130"/>
  <c r="G130"/>
  <c r="F131"/>
  <c r="G131"/>
  <c r="F132"/>
  <c r="G133"/>
  <c r="F134"/>
  <c r="G134"/>
  <c r="F135"/>
  <c r="G135"/>
  <c r="F136"/>
  <c r="F137"/>
  <c r="G137"/>
  <c r="G138"/>
  <c r="F139"/>
  <c r="G139"/>
  <c r="F140"/>
  <c r="G140"/>
  <c r="F141"/>
  <c r="G141"/>
  <c r="F142"/>
  <c r="G142"/>
  <c r="G143"/>
  <c r="F144"/>
  <c r="G144"/>
  <c r="F145"/>
  <c r="G145"/>
  <c r="G146"/>
  <c r="F147"/>
  <c r="G147"/>
  <c r="F148"/>
  <c r="G148"/>
  <c r="F149"/>
  <c r="F150"/>
  <c r="G150"/>
  <c r="G151"/>
  <c r="F152"/>
  <c r="G152"/>
  <c r="F153"/>
  <c r="G153"/>
  <c r="F154"/>
  <c r="G154"/>
  <c r="G155"/>
  <c r="F157"/>
  <c r="G157"/>
  <c r="F158"/>
  <c r="G158"/>
  <c r="G159"/>
  <c r="G160"/>
  <c r="G161"/>
  <c r="G162"/>
  <c r="G163"/>
  <c r="G164"/>
  <c r="E163"/>
  <c r="E162" s="1"/>
  <c r="D162"/>
  <c r="E159"/>
  <c r="D154"/>
  <c r="D153" s="1"/>
  <c r="E154"/>
  <c r="E153" s="1"/>
  <c r="E148"/>
  <c r="D148"/>
  <c r="D140"/>
  <c r="E140"/>
  <c r="C140"/>
  <c r="D126"/>
  <c r="E126"/>
  <c r="C126"/>
  <c r="E122"/>
  <c r="D122"/>
  <c r="C163"/>
  <c r="C162" s="1"/>
  <c r="C160"/>
  <c r="C159" s="1"/>
  <c r="C154"/>
  <c r="C153" s="1"/>
  <c r="C148"/>
  <c r="E9" i="5"/>
  <c r="G9" s="1"/>
  <c r="D9"/>
  <c r="G8"/>
  <c r="G7"/>
  <c r="F7"/>
  <c r="G6"/>
  <c r="F6"/>
  <c r="F5"/>
  <c r="D43" i="4"/>
  <c r="E43"/>
  <c r="C43"/>
  <c r="C20"/>
  <c r="C16"/>
  <c r="C13"/>
  <c r="C5"/>
  <c r="G42"/>
  <c r="F42"/>
  <c r="G41"/>
  <c r="F41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F16"/>
  <c r="G16"/>
  <c r="G14"/>
  <c r="F14"/>
  <c r="G13"/>
  <c r="F13"/>
  <c r="G12"/>
  <c r="F12"/>
  <c r="F11"/>
  <c r="G10"/>
  <c r="F10"/>
  <c r="G9"/>
  <c r="F9"/>
  <c r="G8"/>
  <c r="F8"/>
  <c r="G7"/>
  <c r="F7"/>
  <c r="G6"/>
  <c r="F6"/>
  <c r="E5"/>
  <c r="D5"/>
  <c r="F9" i="5" l="1"/>
  <c r="E121" i="2"/>
  <c r="E120" s="1"/>
  <c r="D121"/>
  <c r="D120" s="1"/>
  <c r="C121"/>
  <c r="C120" s="1"/>
  <c r="F43" i="4"/>
  <c r="G43"/>
  <c r="G5"/>
  <c r="F5"/>
  <c r="F108" i="2" l="1"/>
  <c r="F75"/>
  <c r="F67"/>
  <c r="G65"/>
  <c r="E64"/>
  <c r="D64"/>
  <c r="C64"/>
  <c r="G45"/>
  <c r="G43"/>
  <c r="E101"/>
  <c r="E115"/>
  <c r="E117"/>
  <c r="E99"/>
  <c r="F89"/>
  <c r="F88"/>
  <c r="D73"/>
  <c r="C73"/>
  <c r="C47"/>
  <c r="C44"/>
  <c r="G44" s="1"/>
  <c r="C42"/>
  <c r="G42" s="1"/>
  <c r="C7" l="1"/>
  <c r="G14"/>
  <c r="E83" l="1"/>
  <c r="D83"/>
  <c r="C83"/>
  <c r="G116"/>
  <c r="G114"/>
  <c r="G106"/>
  <c r="G103"/>
  <c r="G102"/>
  <c r="G100"/>
  <c r="G75"/>
  <c r="G74"/>
  <c r="G70"/>
  <c r="G66"/>
  <c r="F65"/>
  <c r="E59"/>
  <c r="D59"/>
  <c r="C59"/>
  <c r="C58" s="1"/>
  <c r="G13"/>
  <c r="F13"/>
  <c r="E47"/>
  <c r="E22"/>
  <c r="E16"/>
  <c r="D7"/>
  <c r="E7"/>
  <c r="D101"/>
  <c r="F95"/>
  <c r="C69"/>
  <c r="G69" s="1"/>
  <c r="E79"/>
  <c r="D79"/>
  <c r="F81"/>
  <c r="F80"/>
  <c r="D22"/>
  <c r="C115"/>
  <c r="G115" s="1"/>
  <c r="C112"/>
  <c r="C109"/>
  <c r="C101"/>
  <c r="C99"/>
  <c r="G99" s="1"/>
  <c r="C96"/>
  <c r="C76"/>
  <c r="C71"/>
  <c r="C63"/>
  <c r="C55"/>
  <c r="C40"/>
  <c r="C38"/>
  <c r="C34"/>
  <c r="C32"/>
  <c r="C29"/>
  <c r="C27"/>
  <c r="C25"/>
  <c r="C22"/>
  <c r="C16"/>
  <c r="C15" s="1"/>
  <c r="C6"/>
  <c r="G113"/>
  <c r="G92"/>
  <c r="F92"/>
  <c r="G91"/>
  <c r="F91"/>
  <c r="G90"/>
  <c r="F87"/>
  <c r="E27"/>
  <c r="D27"/>
  <c r="E25"/>
  <c r="C37" l="1"/>
  <c r="F79"/>
  <c r="C31"/>
  <c r="C111"/>
  <c r="C21"/>
  <c r="C82"/>
  <c r="C68"/>
  <c r="C46"/>
  <c r="E73"/>
  <c r="E96"/>
  <c r="D96"/>
  <c r="G73" l="1"/>
  <c r="F73"/>
  <c r="C5"/>
  <c r="F96"/>
  <c r="E76"/>
  <c r="D76"/>
  <c r="D71" s="1"/>
  <c r="D68" s="1"/>
  <c r="F50"/>
  <c r="E40"/>
  <c r="D40"/>
  <c r="F12"/>
  <c r="E71" l="1"/>
  <c r="E68" s="1"/>
  <c r="D38"/>
  <c r="F20"/>
  <c r="G12"/>
  <c r="G11"/>
  <c r="G110" l="1"/>
  <c r="F110"/>
  <c r="G97"/>
  <c r="G67"/>
  <c r="G54"/>
  <c r="F54"/>
  <c r="G50"/>
  <c r="G52"/>
  <c r="F52"/>
  <c r="D58"/>
  <c r="E58"/>
  <c r="D29"/>
  <c r="E29"/>
  <c r="E15"/>
  <c r="D16"/>
  <c r="D15" s="1"/>
  <c r="D6"/>
  <c r="E6"/>
  <c r="D32"/>
  <c r="E32"/>
  <c r="E34"/>
  <c r="D34"/>
  <c r="E38"/>
  <c r="D37"/>
  <c r="D47"/>
  <c r="E55"/>
  <c r="D55"/>
  <c r="E63"/>
  <c r="D63"/>
  <c r="F78"/>
  <c r="D109"/>
  <c r="D82" s="1"/>
  <c r="E109"/>
  <c r="E82" s="1"/>
  <c r="G56"/>
  <c r="F56"/>
  <c r="E46" l="1"/>
  <c r="E21"/>
  <c r="G96"/>
  <c r="F109"/>
  <c r="E37"/>
  <c r="D31"/>
  <c r="E31"/>
  <c r="D21"/>
  <c r="D46"/>
  <c r="G107"/>
  <c r="F107"/>
  <c r="D5" l="1"/>
  <c r="G8"/>
  <c r="G9"/>
  <c r="G10"/>
  <c r="G17"/>
  <c r="G18"/>
  <c r="G19"/>
  <c r="G20"/>
  <c r="G23"/>
  <c r="G24"/>
  <c r="G26"/>
  <c r="G28"/>
  <c r="G30"/>
  <c r="G33"/>
  <c r="G35"/>
  <c r="G36"/>
  <c r="G39"/>
  <c r="G40"/>
  <c r="G41"/>
  <c r="G48"/>
  <c r="G49"/>
  <c r="G51"/>
  <c r="G53"/>
  <c r="G57"/>
  <c r="G60"/>
  <c r="G61"/>
  <c r="G62"/>
  <c r="G72"/>
  <c r="G77"/>
  <c r="G78"/>
  <c r="G84"/>
  <c r="G85"/>
  <c r="G86"/>
  <c r="G87"/>
  <c r="G93"/>
  <c r="G94"/>
  <c r="G123"/>
  <c r="G124"/>
  <c r="G101"/>
  <c r="G109"/>
  <c r="G64"/>
  <c r="G58"/>
  <c r="G37"/>
  <c r="G32"/>
  <c r="G34"/>
  <c r="G29"/>
  <c r="G25"/>
  <c r="G27"/>
  <c r="G16"/>
  <c r="G7"/>
  <c r="G55" l="1"/>
  <c r="G82"/>
  <c r="G76"/>
  <c r="G15"/>
  <c r="G21"/>
  <c r="G38"/>
  <c r="G59"/>
  <c r="G22"/>
  <c r="G31"/>
  <c r="G83"/>
  <c r="G63"/>
  <c r="G6" l="1"/>
  <c r="G47"/>
  <c r="G68"/>
  <c r="G71"/>
  <c r="G46"/>
  <c r="F6" l="1"/>
  <c r="F7"/>
  <c r="F11"/>
  <c r="F15"/>
  <c r="F16"/>
  <c r="F17"/>
  <c r="F18"/>
  <c r="F19"/>
  <c r="F21"/>
  <c r="F22"/>
  <c r="F23"/>
  <c r="F24"/>
  <c r="F27"/>
  <c r="F28"/>
  <c r="F29"/>
  <c r="F30"/>
  <c r="F31"/>
  <c r="F32"/>
  <c r="F33"/>
  <c r="F34"/>
  <c r="F35"/>
  <c r="F36"/>
  <c r="F37"/>
  <c r="F38"/>
  <c r="F39"/>
  <c r="F40"/>
  <c r="F41"/>
  <c r="F46"/>
  <c r="F47"/>
  <c r="F48"/>
  <c r="F49"/>
  <c r="F51"/>
  <c r="F53"/>
  <c r="F55"/>
  <c r="F57"/>
  <c r="F58"/>
  <c r="F59"/>
  <c r="F60"/>
  <c r="F61"/>
  <c r="F62"/>
  <c r="F63"/>
  <c r="F64"/>
  <c r="F68"/>
  <c r="F71"/>
  <c r="F72"/>
  <c r="F76"/>
  <c r="F77"/>
  <c r="F82"/>
  <c r="F83"/>
  <c r="F84"/>
  <c r="F85"/>
  <c r="F86"/>
  <c r="F93"/>
  <c r="F94"/>
  <c r="F101"/>
  <c r="F123"/>
  <c r="F124"/>
  <c r="E160"/>
  <c r="E112"/>
  <c r="G112" l="1"/>
  <c r="E111"/>
  <c r="E5" s="1"/>
  <c r="F122"/>
  <c r="G122"/>
  <c r="G121"/>
  <c r="G111" l="1"/>
  <c r="G120"/>
  <c r="F121"/>
  <c r="F5" l="1"/>
  <c r="G5"/>
  <c r="F120"/>
  <c r="F165" l="1"/>
  <c r="G165"/>
</calcChain>
</file>

<file path=xl/sharedStrings.xml><?xml version="1.0" encoding="utf-8"?>
<sst xmlns="http://schemas.openxmlformats.org/spreadsheetml/2006/main" count="428" uniqueCount="419">
  <si>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</si>
  <si>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</si>
  <si>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</si>
  <si>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</si>
  <si>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</si>
  <si>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</si>
  <si>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</si>
  <si>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</si>
  <si>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</si>
  <si>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</si>
  <si>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</si>
  <si>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</si>
  <si>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</si>
  <si>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</si>
  <si>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</si>
  <si>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</si>
  <si>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</si>
  <si>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</si>
  <si>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</si>
  <si>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</si>
  <si>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</si>
  <si>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</si>
  <si>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</si>
  <si>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</si>
  <si>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</si>
  <si>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</si>
  <si>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</si>
  <si>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</si>
  <si>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</si>
  <si>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</si>
  <si>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</si>
  <si>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</si>
  <si>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</si>
  <si>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</si>
  <si>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</si>
  <si>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</si>
  <si>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</si>
  <si>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</si>
  <si>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</si>
  <si>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</si>
  <si>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</si>
  <si>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</si>
  <si>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</si>
  <si>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</si>
  <si>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</si>
  <si>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</si>
  <si>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</si>
  <si>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</si>
  <si>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</si>
  <si>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</si>
  <si>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</si>
  <si>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</si>
  <si>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</si>
  <si>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</si>
  <si>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</si>
  <si>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</si>
  <si>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</si>
  <si>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</si>
  <si>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</si>
  <si>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</si>
  <si>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</si>
  <si>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</si>
  <si>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</si>
  <si>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</si>
  <si>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</si>
  <si>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</si>
  <si>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</si>
  <si>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</si>
  <si>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</si>
  <si>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</si>
  <si>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</si>
  <si>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</si>
  <si>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</si>
  <si>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</si>
  <si>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</si>
  <si>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</si>
  <si>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</si>
  <si>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</si>
  <si>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</si>
  <si>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</si>
  <si>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</si>
  <si>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</si>
  <si>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</si>
  <si>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</si>
  <si>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</si>
  <si>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</si>
  <si>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</si>
  <si>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</si>
  <si>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</si>
  <si>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</si>
  <si>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</si>
  <si>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</si>
  <si>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</si>
  <si>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</si>
  <si>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</si>
  <si>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</si>
  <si>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</si>
  <si>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</si>
  <si>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</si>
  <si>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</si>
  <si>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</si>
  <si>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</si>
  <si>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</si>
  <si>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</si>
  <si>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</si>
  <si>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</si>
  <si>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</si>
  <si>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</si>
  <si>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</si>
  <si>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</si>
  <si>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</si>
  <si>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</si>
  <si>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</si>
  <si>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</si>
  <si>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</si>
  <si>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</si>
  <si>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</si>
  <si>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</si>
  <si>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</si>
  <si>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</si>
  <si>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</si>
  <si>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</si>
  <si>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</si>
  <si>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</si>
  <si>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</si>
  <si>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</si>
  <si>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</si>
  <si>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</si>
  <si>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</si>
  <si>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</si>
  <si>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</si>
  <si>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</si>
  <si>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</si>
  <si>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</si>
  <si>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</si>
  <si>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</si>
  <si>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</si>
  <si>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</si>
  <si>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</si>
  <si>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00020235118000000150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</si>
  <si>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</si>
  <si>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</si>
  <si>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</si>
  <si>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</si>
  <si>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</si>
  <si>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</si>
  <si>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</si>
  <si>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</si>
  <si>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</si>
  <si>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</si>
  <si>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</si>
  <si>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</si>
  <si>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</si>
  <si>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</si>
  <si>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</si>
  <si>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</si>
  <si>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</si>
  <si>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</si>
  <si>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</si>
  <si>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</si>
  <si>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</si>
  <si>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</si>
  <si>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</si>
  <si>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</si>
  <si>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</si>
  <si>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</si>
  <si>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</si>
  <si>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</si>
  <si>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</si>
  <si>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</si>
  <si>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</si>
  <si>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</si>
  <si>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</si>
  <si>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вида дохода</t>
  </si>
  <si>
    <t>Наименование кода вида доходов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</si>
  <si>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</si>
  <si>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</si>
  <si>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</si>
  <si>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</si>
  <si>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</si>
  <si>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</si>
  <si>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</si>
  <si>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</si>
  <si>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</si>
  <si>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</si>
  <si>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</si>
  <si>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</si>
  <si>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</si>
  <si>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</si>
  <si>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</si>
  <si>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</si>
  <si>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</si>
  <si>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</si>
  <si>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</si>
  <si>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</si>
  <si>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</si>
  <si>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</si>
  <si>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</si>
  <si>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</si>
  <si>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</si>
  <si>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</si>
  <si>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</si>
  <si>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00011201041010000120</t>
  </si>
  <si>
    <t>Плата за размещение отходов производства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</si>
  <si>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</si>
  <si>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</si>
  <si>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</si>
  <si>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</si>
  <si>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</si>
  <si>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</si>
  <si>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00011302995050000130</t>
  </si>
  <si>
    <t>Прочие доходы от компенсации затрат бюджетов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</si>
  <si>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</si>
  <si>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</si>
  <si>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</si>
  <si>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</si>
  <si>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</si>
  <si>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</si>
  <si>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</si>
  <si>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</si>
  <si>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</si>
  <si>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</si>
  <si>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</si>
  <si>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</si>
  <si>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</si>
  <si>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</si>
  <si>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</si>
  <si>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</si>
  <si>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</si>
  <si>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</si>
  <si>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</si>
  <si>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</si>
  <si>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</si>
  <si>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</si>
  <si>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</si>
  <si>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</si>
  <si>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</si>
  <si>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</si>
  <si>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</si>
  <si>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</si>
  <si>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</si>
  <si>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</si>
  <si>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00011302995100000130</t>
  </si>
  <si>
    <t>Прочие доходы от компенсации затрат бюджетов сельских поселений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</si>
  <si>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</si>
  <si>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</si>
  <si>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</si>
  <si>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</si>
  <si>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</si>
  <si>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</si>
  <si>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</si>
  <si>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</si>
  <si>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</si>
  <si>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</si>
  <si>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единица измерения: тыс.руб.</t>
  </si>
  <si>
    <t>00011610032050000140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</si>
  <si>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</si>
  <si>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</si>
  <si>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</si>
  <si>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</si>
  <si>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</si>
  <si>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</si>
  <si>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</si>
  <si>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</si>
  <si>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</si>
  <si>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</si>
  <si>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</si>
  <si>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</si>
  <si>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</si>
  <si>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00011406020000000430</t>
  </si>
  <si>
    <t>00011406025050000430</t>
  </si>
  <si>
    <t>00011406025100000430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</si>
  <si>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</si>
  <si>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</si>
  <si>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</si>
  <si>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Бюджетные назначения на  2024 год</t>
  </si>
  <si>
    <t>00010102140010000110</t>
  </si>
  <si>
    <t>00011601113010000140</t>
  </si>
  <si>
    <t>00011610061050000140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</si>
  <si>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</si>
  <si>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</si>
  <si>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</si>
  <si>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00011413050050000410</t>
  </si>
  <si>
    <t>00011413060100000410</t>
  </si>
  <si>
    <t>00011413000000000000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</si>
  <si>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</si>
  <si>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</si>
  <si>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Доходы от приватизации имущества, находящегося в государственной и муниципальной собственности</t>
  </si>
  <si>
    <t>Аналитические данные об исполнении консолидированного бюджета муниципального района "Сыктывдинский"                 Республики Коми за 1 полугодие 2024 года по видам доходов в сравнении с 1 полугодием 2023 года</t>
  </si>
  <si>
    <t xml:space="preserve">Исполнено за 1 полугодие 2023 года </t>
  </si>
  <si>
    <t xml:space="preserve">Исполнено за 1 порлугодие 2024 года </t>
  </si>
  <si>
    <t>% исполнения за 1 полугодие 2024 года</t>
  </si>
  <si>
    <t>% роста/снижения доходов в сравнении с 1 полугодием 2023 года</t>
  </si>
  <si>
    <t>00010807000010000110</t>
  </si>
  <si>
    <t>00010807150010000110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</si>
  <si>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</si>
  <si>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</si>
  <si>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00010900000000000000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</si>
  <si>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</si>
  <si>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</si>
  <si>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</si>
  <si>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</si>
  <si>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</si>
  <si>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00011715000000000150</t>
  </si>
  <si>
    <t>Инициативные платежи, зачисляемые в бюджеты сельских поселений</t>
  </si>
  <si>
    <t>00011715030100000150</t>
  </si>
  <si>
    <t>00011715030050000150</t>
  </si>
  <si>
    <t>Инициативные платежи, зачисляемые в бюджеты муниципальных районов</t>
  </si>
  <si>
    <t>Инициативные платежи</t>
  </si>
  <si>
    <t>КФСР</t>
  </si>
  <si>
    <t>Наименование кода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</si>
  <si>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</si>
  <si>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</si>
  <si>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</si>
  <si>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</si>
  <si>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</si>
  <si>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</si>
  <si>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</si>
  <si>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</si>
  <si>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</si>
  <si>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</si>
  <si>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</si>
  <si>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</si>
  <si>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</si>
  <si>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</si>
  <si>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</si>
  <si>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</si>
  <si>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</si>
  <si>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</si>
  <si>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</si>
  <si>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</si>
  <si>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</si>
  <si>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</si>
  <si>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</si>
  <si>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</si>
  <si>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</si>
  <si>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</si>
  <si>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</si>
  <si>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</si>
  <si>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</si>
  <si>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</si>
  <si>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</si>
  <si>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</si>
  <si>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</si>
  <si>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</si>
  <si>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</si>
  <si>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</si>
  <si>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</si>
  <si>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</si>
  <si>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</si>
  <si>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</si>
  <si>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</si>
  <si>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</si>
  <si>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</si>
  <si>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</si>
  <si>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</si>
  <si>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</si>
  <si>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</si>
  <si>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</si>
  <si>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</si>
  <si>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</si>
  <si>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</si>
  <si>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</si>
  <si>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</si>
  <si>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</si>
  <si>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</si>
  <si>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</si>
  <si>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</si>
  <si>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</si>
  <si>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</si>
  <si>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</si>
  <si>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</si>
  <si>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</si>
  <si>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</si>
  <si>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</si>
  <si>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</si>
  <si>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</si>
  <si>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</si>
  <si>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</si>
  <si>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</si>
  <si>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</si>
  <si>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Аналитические данные об исполнении консолидированного бюджета МР "Сыктывдинский" за 1 полугодие 2024 года по расходам  в сравнении с 1 полугодием 2023 года</t>
  </si>
  <si>
    <t>План на  2024 год</t>
  </si>
  <si>
    <t xml:space="preserve">Исполнено за 1 полугодие 2024 года </t>
  </si>
  <si>
    <t>% роста/снижения доходов в сравнении с 1 полугодие 2023 года</t>
  </si>
  <si>
    <t>Другие вопросы в области национальной безопасности и правоохранительной деятельности</t>
  </si>
  <si>
    <t>0314</t>
  </si>
  <si>
    <t>1103</t>
  </si>
  <si>
    <t>Спорт высших достижений</t>
  </si>
  <si>
    <t>Источники внутреннего финансирования дефицита бюджета</t>
  </si>
  <si>
    <t>Код</t>
  </si>
  <si>
    <t>Исполнено за 1 полугодие 2023 года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</si>
  <si>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</si>
  <si>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</si>
  <si>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</si>
  <si>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</si>
  <si>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Бюджетные назначения 2024 год</t>
  </si>
  <si>
    <t>Исполнено за 1 полугодие 2024 года</t>
  </si>
  <si>
    <t>% роста/снижения доходов в сравнении с аналогичным периодом 2023 года</t>
  </si>
  <si>
    <t>00020219999000000150</t>
  </si>
  <si>
    <t>Прочие дотации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</si>
  <si>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</si>
  <si>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</si>
  <si>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</si>
  <si>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</si>
  <si>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00020225750000000150</t>
  </si>
  <si>
    <t>Субсидии бюджетам на реализацию мероприятий по модернизации школьных систем образования</t>
  </si>
  <si>
    <t>00020227576050000150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</si>
  <si>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</si>
  <si>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</si>
  <si>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00020245454050000150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</si>
  <si>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</si>
  <si>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</si>
  <si>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</si>
  <si>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00020705000000000150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</si>
  <si>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</si>
  <si>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</si>
  <si>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0408</t>
  </si>
  <si>
    <t>Транспорт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</si>
</sst>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0"/>
    <numFmt numFmtId="166" formatCode="0.0"/>
    <numFmt numFmtId="167" formatCode="_-* #,##0.0_р_._-;\-* #,##0.0_р_._-;_-* &quot;-&quot;?_р_._-;_-@_-"/>
    <numFmt numFmtId="169" formatCode="#,##0.0\ _₽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5" fontId="1" fillId="0" borderId="10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164" fontId="1" fillId="0" borderId="10">
      <alignment horizontal="right" vertical="top" shrinkToFit="1"/>
    </xf>
    <xf numFmtId="164" fontId="1" fillId="0" borderId="11">
      <alignment horizontal="right" vertical="top" shrinkToFit="1"/>
    </xf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2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1" fillId="0" borderId="11">
      <alignment horizontal="right" vertical="top" shrinkToFit="1"/>
    </xf>
    <xf numFmtId="164" fontId="2" fillId="3" borderId="7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164" fontId="2" fillId="3" borderId="8">
      <alignment horizontal="right" vertical="top" shrinkToFit="1"/>
    </xf>
    <xf numFmtId="164" fontId="2" fillId="4" borderId="10">
      <alignment horizontal="right" vertical="top" shrinkToFit="1"/>
    </xf>
  </cellStyleXfs>
  <cellXfs count="149">
    <xf numFmtId="0" fontId="0" fillId="0" borderId="0" xfId="0"/>
    <xf numFmtId="0" fontId="0" fillId="0" borderId="0" xfId="0" applyProtection="1">
      <protection locked="0"/>
    </xf>
    <xf numFmtId="49" fontId="8" fillId="6" borderId="15" xfId="0" applyNumberFormat="1" applyFont="1" applyFill="1" applyBorder="1" applyAlignment="1">
      <alignment horizontal="center" vertical="center" wrapText="1"/>
    </xf>
    <xf numFmtId="49" fontId="9" fillId="6" borderId="15" xfId="0" applyNumberFormat="1" applyFont="1" applyFill="1" applyBorder="1" applyAlignment="1">
      <alignment horizontal="center" vertical="center" wrapText="1"/>
    </xf>
    <xf numFmtId="49" fontId="9" fillId="6" borderId="15" xfId="0" applyNumberFormat="1" applyFont="1" applyFill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49" fontId="11" fillId="6" borderId="15" xfId="3" applyFont="1" applyFill="1" applyBorder="1">
      <alignment horizontal="center" vertical="top" shrinkToFit="1"/>
    </xf>
    <xf numFmtId="0" fontId="11" fillId="6" borderId="15" xfId="4" quotePrefix="1" applyFont="1" applyFill="1" applyBorder="1">
      <alignment horizontal="left" vertical="top" wrapText="1"/>
    </xf>
    <xf numFmtId="49" fontId="11" fillId="6" borderId="15" xfId="7" applyFont="1" applyFill="1" applyBorder="1">
      <alignment horizontal="center" vertical="top" shrinkToFit="1"/>
    </xf>
    <xf numFmtId="0" fontId="11" fillId="6" borderId="15" xfId="8" quotePrefix="1" applyFont="1" applyFill="1" applyBorder="1">
      <alignment horizontal="left" vertical="top" wrapText="1"/>
    </xf>
    <xf numFmtId="49" fontId="11" fillId="6" borderId="15" xfId="11" applyFont="1" applyFill="1" applyBorder="1">
      <alignment horizontal="center" vertical="top" shrinkToFit="1"/>
    </xf>
    <xf numFmtId="0" fontId="11" fillId="6" borderId="15" xfId="12" quotePrefix="1" applyFont="1" applyFill="1" applyBorder="1">
      <alignment horizontal="left" vertical="top" wrapText="1"/>
    </xf>
    <xf numFmtId="164" fontId="11" fillId="6" borderId="15" xfId="14" applyFont="1" applyFill="1" applyBorder="1" applyAlignment="1">
      <alignment horizontal="center" vertical="center" shrinkToFit="1"/>
    </xf>
    <xf numFmtId="49" fontId="10" fillId="6" borderId="15" xfId="15" applyFont="1" applyFill="1" applyBorder="1">
      <alignment horizontal="center" vertical="top" shrinkToFit="1"/>
    </xf>
    <xf numFmtId="0" fontId="10" fillId="6" borderId="15" xfId="16" quotePrefix="1" applyFont="1" applyFill="1" applyBorder="1">
      <alignment horizontal="left" vertical="top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10" fillId="6" borderId="1" xfId="36" applyNumberFormat="1" applyFont="1" applyFill="1" applyBorder="1" applyAlignment="1">
      <alignment horizontal="center" vertical="top" shrinkToFit="1"/>
    </xf>
    <xf numFmtId="164" fontId="10" fillId="6" borderId="1" xfId="37" applyNumberFormat="1" applyFont="1" applyFill="1" applyBorder="1" applyAlignment="1">
      <alignment horizontal="center" vertical="top" shrinkToFit="1"/>
    </xf>
    <xf numFmtId="164" fontId="10" fillId="6" borderId="1" xfId="17" applyFont="1" applyFill="1" applyBorder="1" applyAlignment="1">
      <alignment horizontal="center" vertical="center" shrinkToFit="1"/>
    </xf>
    <xf numFmtId="164" fontId="10" fillId="6" borderId="1" xfId="18" applyFont="1" applyFill="1" applyBorder="1" applyAlignment="1">
      <alignment horizontal="center" vertical="center" shrinkToFit="1"/>
    </xf>
    <xf numFmtId="4" fontId="1" fillId="0" borderId="1" xfId="52" applyBorder="1">
      <alignment horizontal="right" vertical="top" shrinkToFit="1"/>
    </xf>
    <xf numFmtId="4" fontId="1" fillId="0" borderId="1" xfId="53" applyBorder="1">
      <alignment horizontal="right" vertical="top" shrinkToFit="1"/>
    </xf>
    <xf numFmtId="49" fontId="10" fillId="6" borderId="15" xfId="50" applyFont="1" applyFill="1" applyBorder="1">
      <alignment horizontal="center" vertical="top" shrinkToFit="1"/>
    </xf>
    <xf numFmtId="0" fontId="10" fillId="6" borderId="15" xfId="51" quotePrefix="1" applyFont="1" applyFill="1" applyBorder="1">
      <alignment horizontal="left" vertical="top" wrapText="1"/>
    </xf>
    <xf numFmtId="166" fontId="0" fillId="0" borderId="0" xfId="0" applyNumberFormat="1" applyProtection="1">
      <protection locked="0"/>
    </xf>
    <xf numFmtId="164" fontId="10" fillId="6" borderId="15" xfId="18" applyFont="1" applyFill="1" applyBorder="1" applyAlignment="1">
      <alignment horizontal="center" vertical="center" shrinkToFit="1"/>
    </xf>
    <xf numFmtId="164" fontId="10" fillId="6" borderId="15" xfId="17" applyFont="1" applyFill="1" applyBorder="1" applyAlignment="1">
      <alignment horizontal="center" vertical="center" shrinkToFit="1"/>
    </xf>
    <xf numFmtId="164" fontId="11" fillId="6" borderId="15" xfId="9" applyFont="1" applyFill="1" applyBorder="1" applyAlignment="1">
      <alignment horizontal="center" vertical="center" shrinkToFit="1"/>
    </xf>
    <xf numFmtId="164" fontId="11" fillId="6" borderId="15" xfId="10" applyFont="1" applyFill="1" applyBorder="1" applyAlignment="1">
      <alignment horizontal="center" vertical="center" shrinkToFit="1"/>
    </xf>
    <xf numFmtId="164" fontId="11" fillId="6" borderId="15" xfId="13" applyFont="1" applyFill="1" applyBorder="1" applyAlignment="1">
      <alignment horizontal="center" vertical="center" shrinkToFit="1"/>
    </xf>
    <xf numFmtId="164" fontId="0" fillId="0" borderId="0" xfId="0" applyNumberFormat="1" applyProtection="1">
      <protection locked="0"/>
    </xf>
    <xf numFmtId="164" fontId="10" fillId="6" borderId="15" xfId="35" applyNumberFormat="1" applyFont="1" applyFill="1" applyBorder="1" applyAlignment="1">
      <alignment horizontal="center" vertical="center" shrinkToFit="1"/>
    </xf>
    <xf numFmtId="164" fontId="11" fillId="6" borderId="15" xfId="6" applyFont="1" applyFill="1" applyBorder="1" applyAlignment="1">
      <alignment horizontal="center" vertical="center" shrinkToFit="1"/>
    </xf>
    <xf numFmtId="0" fontId="10" fillId="0" borderId="10" xfId="39" applyFont="1">
      <alignment horizontal="left" vertical="top" wrapText="1"/>
    </xf>
    <xf numFmtId="0" fontId="10" fillId="0" borderId="10" xfId="16" applyFont="1">
      <alignment horizontal="left" vertical="top" wrapText="1"/>
    </xf>
    <xf numFmtId="164" fontId="8" fillId="6" borderId="15" xfId="10" applyFont="1" applyFill="1" applyBorder="1" applyAlignment="1">
      <alignment horizontal="center" vertical="center" shrinkToFit="1"/>
    </xf>
    <xf numFmtId="164" fontId="11" fillId="6" borderId="15" xfId="18" applyFont="1" applyFill="1" applyBorder="1" applyAlignment="1">
      <alignment horizontal="center" vertical="center" shrinkToFit="1"/>
    </xf>
    <xf numFmtId="164" fontId="8" fillId="6" borderId="15" xfId="9" applyFont="1" applyFill="1" applyBorder="1" applyAlignment="1">
      <alignment horizontal="center" vertical="center" shrinkToFit="1"/>
    </xf>
    <xf numFmtId="0" fontId="10" fillId="0" borderId="10" xfId="51" applyFont="1">
      <alignment horizontal="left" vertical="top" wrapText="1"/>
    </xf>
    <xf numFmtId="0" fontId="10" fillId="0" borderId="15" xfId="51" applyFont="1" applyBorder="1">
      <alignment horizontal="left" vertical="top" wrapText="1"/>
    </xf>
    <xf numFmtId="0" fontId="11" fillId="0" borderId="15" xfId="15" applyNumberFormat="1" applyFont="1" applyBorder="1" applyAlignment="1">
      <alignment horizontal="left" vertical="top" wrapText="1"/>
    </xf>
    <xf numFmtId="0" fontId="10" fillId="0" borderId="15" xfId="39" applyFont="1" applyBorder="1">
      <alignment horizontal="left" vertical="top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wrapText="1"/>
    </xf>
    <xf numFmtId="164" fontId="10" fillId="6" borderId="16" xfId="18" applyFont="1" applyFill="1" applyBorder="1" applyAlignment="1">
      <alignment horizontal="center" vertical="center" shrinkToFit="1"/>
    </xf>
    <xf numFmtId="49" fontId="10" fillId="6" borderId="17" xfId="50" applyFont="1" applyFill="1" applyBorder="1">
      <alignment horizontal="center" vertical="top" shrinkToFit="1"/>
    </xf>
    <xf numFmtId="49" fontId="10" fillId="6" borderId="18" xfId="50" applyFont="1" applyFill="1" applyBorder="1">
      <alignment horizontal="center" vertical="top" shrinkToFit="1"/>
    </xf>
    <xf numFmtId="164" fontId="10" fillId="6" borderId="15" xfId="14" applyFont="1" applyFill="1" applyBorder="1" applyAlignment="1">
      <alignment horizontal="center" vertical="center" shrinkToFit="1"/>
    </xf>
    <xf numFmtId="0" fontId="13" fillId="0" borderId="1" xfId="1" applyFont="1">
      <alignment horizontal="right" vertical="top" wrapText="1"/>
    </xf>
    <xf numFmtId="49" fontId="10" fillId="6" borderId="16" xfId="15" applyFont="1" applyFill="1" applyBorder="1">
      <alignment horizontal="center" vertical="top" shrinkToFit="1"/>
    </xf>
    <xf numFmtId="0" fontId="9" fillId="6" borderId="20" xfId="39" applyFont="1" applyFill="1" applyBorder="1">
      <alignment horizontal="left" vertical="top" wrapText="1"/>
    </xf>
    <xf numFmtId="49" fontId="10" fillId="0" borderId="15" xfId="15" applyFont="1" applyBorder="1">
      <alignment horizontal="center" vertical="top" shrinkToFit="1"/>
    </xf>
    <xf numFmtId="0" fontId="10" fillId="6" borderId="15" xfId="39" applyFont="1" applyFill="1" applyBorder="1">
      <alignment horizontal="left" vertical="top" wrapText="1"/>
    </xf>
    <xf numFmtId="0" fontId="10" fillId="0" borderId="15" xfId="16" quotePrefix="1" applyFont="1" applyBorder="1">
      <alignment horizontal="left" vertical="top" wrapText="1"/>
    </xf>
    <xf numFmtId="0" fontId="10" fillId="0" borderId="15" xfId="51" quotePrefix="1" applyFont="1" applyBorder="1">
      <alignment horizontal="left" vertical="top" wrapText="1"/>
    </xf>
    <xf numFmtId="0" fontId="0" fillId="6" borderId="0" xfId="0" applyFill="1" applyProtection="1">
      <protection locked="0"/>
    </xf>
    <xf numFmtId="0" fontId="11" fillId="6" borderId="15" xfId="15" applyNumberFormat="1" applyFont="1" applyFill="1" applyBorder="1" applyAlignment="1">
      <alignment horizontal="left" vertical="top" wrapText="1"/>
    </xf>
    <xf numFmtId="0" fontId="8" fillId="6" borderId="15" xfId="51" applyFont="1" applyFill="1" applyBorder="1">
      <alignment horizontal="left" vertical="top" wrapText="1"/>
    </xf>
    <xf numFmtId="0" fontId="9" fillId="6" borderId="15" xfId="51" applyFont="1" applyFill="1" applyBorder="1">
      <alignment horizontal="left" vertical="top" wrapText="1"/>
    </xf>
    <xf numFmtId="164" fontId="10" fillId="6" borderId="16" xfId="17" applyFont="1" applyFill="1" applyBorder="1" applyAlignment="1">
      <alignment horizontal="center" vertical="center" shrinkToFit="1"/>
    </xf>
    <xf numFmtId="164" fontId="11" fillId="6" borderId="15" xfId="17" applyFont="1" applyFill="1" applyBorder="1" applyAlignment="1">
      <alignment horizontal="center" vertical="center" shrinkToFit="1"/>
    </xf>
    <xf numFmtId="0" fontId="11" fillId="6" borderId="15" xfId="16" quotePrefix="1" applyFont="1" applyFill="1" applyBorder="1">
      <alignment horizontal="left" vertical="top" wrapText="1"/>
    </xf>
    <xf numFmtId="49" fontId="10" fillId="6" borderId="9" xfId="38" applyFont="1" applyFill="1">
      <alignment horizontal="center" vertical="top" shrinkToFit="1"/>
    </xf>
    <xf numFmtId="0" fontId="10" fillId="6" borderId="10" xfId="39" applyFont="1" applyFill="1">
      <alignment horizontal="left" vertical="top" wrapText="1"/>
    </xf>
    <xf numFmtId="166" fontId="8" fillId="6" borderId="15" xfId="0" applyNumberFormat="1" applyFont="1" applyFill="1" applyBorder="1" applyAlignment="1" applyProtection="1">
      <alignment horizontal="center" vertical="center"/>
      <protection locked="0"/>
    </xf>
    <xf numFmtId="166" fontId="8" fillId="6" borderId="15" xfId="0" applyNumberFormat="1" applyFont="1" applyFill="1" applyBorder="1" applyAlignment="1">
      <alignment horizontal="center" vertical="center" wrapText="1"/>
    </xf>
    <xf numFmtId="166" fontId="9" fillId="6" borderId="15" xfId="0" applyNumberFormat="1" applyFont="1" applyFill="1" applyBorder="1" applyAlignment="1" applyProtection="1">
      <alignment horizontal="center" vertical="center"/>
      <protection locked="0"/>
    </xf>
    <xf numFmtId="166" fontId="9" fillId="6" borderId="15" xfId="0" applyNumberFormat="1" applyFont="1" applyFill="1" applyBorder="1" applyAlignment="1">
      <alignment horizontal="center" vertical="center" wrapText="1"/>
    </xf>
    <xf numFmtId="166" fontId="9" fillId="6" borderId="16" xfId="0" applyNumberFormat="1" applyFont="1" applyFill="1" applyBorder="1" applyAlignment="1" applyProtection="1">
      <alignment horizontal="center" vertical="center"/>
      <protection locked="0"/>
    </xf>
    <xf numFmtId="166" fontId="9" fillId="6" borderId="16" xfId="0" applyNumberFormat="1" applyFont="1" applyFill="1" applyBorder="1" applyAlignment="1">
      <alignment horizontal="center" vertical="center" wrapText="1"/>
    </xf>
    <xf numFmtId="166" fontId="8" fillId="6" borderId="16" xfId="0" applyNumberFormat="1" applyFont="1" applyFill="1" applyBorder="1" applyAlignment="1" applyProtection="1">
      <alignment horizontal="center" vertical="center"/>
      <protection locked="0"/>
    </xf>
    <xf numFmtId="166" fontId="8" fillId="6" borderId="1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13" fillId="0" borderId="19" xfId="1" applyFont="1" applyBorder="1" applyAlignment="1">
      <alignment horizontal="center" vertical="top" wrapText="1"/>
    </xf>
    <xf numFmtId="49" fontId="7" fillId="0" borderId="1" xfId="0" applyNumberFormat="1" applyFont="1" applyBorder="1" applyAlignment="1" applyProtection="1">
      <alignment horizontal="center" wrapText="1"/>
    </xf>
    <xf numFmtId="0" fontId="0" fillId="0" borderId="1" xfId="0" applyBorder="1"/>
    <xf numFmtId="0" fontId="8" fillId="6" borderId="15" xfId="0" applyFont="1" applyFill="1" applyBorder="1" applyAlignment="1">
      <alignment horizontal="center" vertical="center"/>
    </xf>
    <xf numFmtId="49" fontId="11" fillId="6" borderId="15" xfId="3" applyNumberFormat="1" applyFont="1" applyFill="1" applyBorder="1" applyProtection="1">
      <alignment horizontal="center" vertical="top" shrinkToFit="1"/>
    </xf>
    <xf numFmtId="0" fontId="11" fillId="6" borderId="15" xfId="4" applyNumberFormat="1" applyFont="1" applyFill="1" applyBorder="1" applyProtection="1">
      <alignment horizontal="left" vertical="top" wrapText="1"/>
    </xf>
    <xf numFmtId="164" fontId="11" fillId="6" borderId="15" xfId="54" applyNumberFormat="1" applyFont="1" applyFill="1" applyBorder="1" applyAlignment="1" applyProtection="1">
      <alignment horizontal="center" vertical="center" shrinkToFit="1"/>
    </xf>
    <xf numFmtId="166" fontId="8" fillId="6" borderId="15" xfId="0" applyNumberFormat="1" applyFont="1" applyFill="1" applyBorder="1" applyAlignment="1">
      <alignment horizontal="center" vertical="center"/>
    </xf>
    <xf numFmtId="49" fontId="10" fillId="6" borderId="15" xfId="7" applyNumberFormat="1" applyFont="1" applyFill="1" applyBorder="1" applyProtection="1">
      <alignment horizontal="center" vertical="top" shrinkToFit="1"/>
    </xf>
    <xf numFmtId="0" fontId="10" fillId="6" borderId="15" xfId="8" applyNumberFormat="1" applyFont="1" applyFill="1" applyBorder="1" applyProtection="1">
      <alignment horizontal="left" vertical="top" wrapText="1"/>
    </xf>
    <xf numFmtId="164" fontId="10" fillId="6" borderId="15" xfId="55" applyNumberFormat="1" applyFont="1" applyFill="1" applyBorder="1" applyAlignment="1" applyProtection="1">
      <alignment horizontal="center" vertical="center" shrinkToFit="1"/>
    </xf>
    <xf numFmtId="164" fontId="10" fillId="6" borderId="15" xfId="56" applyNumberFormat="1" applyFont="1" applyFill="1" applyBorder="1" applyAlignment="1" applyProtection="1">
      <alignment horizontal="center" vertical="center" shrinkToFit="1"/>
    </xf>
    <xf numFmtId="166" fontId="9" fillId="6" borderId="15" xfId="0" applyNumberFormat="1" applyFont="1" applyFill="1" applyBorder="1" applyAlignment="1">
      <alignment horizontal="center" vertical="center"/>
    </xf>
    <xf numFmtId="164" fontId="11" fillId="6" borderId="15" xfId="57" applyNumberFormat="1" applyFont="1" applyFill="1" applyBorder="1" applyAlignment="1" applyProtection="1">
      <alignment horizontal="center" vertical="center" shrinkToFit="1"/>
    </xf>
    <xf numFmtId="0" fontId="11" fillId="6" borderId="15" xfId="19" applyNumberFormat="1" applyFont="1" applyFill="1" applyBorder="1" applyProtection="1"/>
    <xf numFmtId="0" fontId="11" fillId="6" borderId="15" xfId="20" applyNumberFormat="1" applyFont="1" applyFill="1" applyBorder="1" applyProtection="1"/>
    <xf numFmtId="164" fontId="11" fillId="6" borderId="15" xfId="48" applyNumberFormat="1" applyFont="1" applyFill="1" applyBorder="1" applyAlignment="1" applyProtection="1">
      <alignment horizontal="center" vertical="center" shrinkToFit="1"/>
    </xf>
    <xf numFmtId="49" fontId="11" fillId="6" borderId="15" xfId="7" applyNumberFormat="1" applyFont="1" applyFill="1" applyBorder="1" applyProtection="1">
      <alignment horizontal="center" vertical="top" shrinkToFit="1"/>
    </xf>
    <xf numFmtId="0" fontId="10" fillId="6" borderId="9" xfId="7" applyNumberFormat="1" applyFont="1" applyFill="1" applyBorder="1" applyAlignment="1" applyProtection="1">
      <alignment horizontal="left" vertical="top" wrapText="1"/>
    </xf>
    <xf numFmtId="0" fontId="14" fillId="0" borderId="18" xfId="0" applyNumberFormat="1" applyFont="1" applyBorder="1" applyAlignment="1">
      <alignment horizontal="center"/>
    </xf>
    <xf numFmtId="0" fontId="14" fillId="0" borderId="21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left" wrapText="1"/>
    </xf>
    <xf numFmtId="167" fontId="9" fillId="0" borderId="15" xfId="0" applyNumberFormat="1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/>
    </xf>
    <xf numFmtId="166" fontId="15" fillId="0" borderId="15" xfId="0" applyNumberFormat="1" applyFont="1" applyBorder="1" applyAlignment="1" applyProtection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wrapText="1"/>
    </xf>
    <xf numFmtId="0" fontId="8" fillId="0" borderId="15" xfId="0" applyNumberFormat="1" applyFont="1" applyBorder="1" applyAlignment="1">
      <alignment horizontal="center"/>
    </xf>
    <xf numFmtId="167" fontId="8" fillId="6" borderId="15" xfId="0" applyNumberFormat="1" applyFont="1" applyFill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 applyProtection="1">
      <alignment horizontal="center" vertical="center"/>
    </xf>
    <xf numFmtId="164" fontId="11" fillId="6" borderId="15" xfId="5" applyNumberFormat="1" applyFont="1" applyFill="1" applyBorder="1" applyAlignment="1" applyProtection="1">
      <alignment horizontal="center" vertical="center" wrapText="1" shrinkToFit="1"/>
    </xf>
    <xf numFmtId="164" fontId="11" fillId="6" borderId="15" xfId="9" applyNumberFormat="1" applyFont="1" applyFill="1" applyBorder="1" applyAlignment="1" applyProtection="1">
      <alignment horizontal="center" vertical="center" shrinkToFit="1"/>
    </xf>
    <xf numFmtId="164" fontId="11" fillId="6" borderId="15" xfId="58" applyNumberFormat="1" applyFont="1" applyFill="1" applyBorder="1" applyAlignment="1" applyProtection="1">
      <alignment horizontal="center" vertical="center" shrinkToFit="1"/>
    </xf>
    <xf numFmtId="164" fontId="10" fillId="6" borderId="15" xfId="42" applyNumberFormat="1" applyFont="1" applyFill="1" applyBorder="1" applyAlignment="1" applyProtection="1">
      <alignment horizontal="center" vertical="center" shrinkToFit="1"/>
    </xf>
    <xf numFmtId="164" fontId="11" fillId="6" borderId="15" xfId="18" applyNumberFormat="1" applyFont="1" applyFill="1" applyBorder="1" applyAlignment="1" applyProtection="1">
      <alignment horizontal="center" vertical="center" shrinkToFit="1"/>
    </xf>
    <xf numFmtId="164" fontId="10" fillId="6" borderId="15" xfId="18" applyNumberFormat="1" applyFont="1" applyFill="1" applyBorder="1" applyAlignment="1" applyProtection="1">
      <alignment horizontal="center" vertical="center" shrinkToFit="1"/>
    </xf>
    <xf numFmtId="164" fontId="11" fillId="6" borderId="15" xfId="13" applyNumberFormat="1" applyFont="1" applyFill="1" applyBorder="1" applyAlignment="1" applyProtection="1">
      <alignment horizontal="center" vertical="center" shrinkToFit="1"/>
    </xf>
    <xf numFmtId="164" fontId="11" fillId="6" borderId="15" xfId="10" applyNumberFormat="1" applyFont="1" applyFill="1" applyBorder="1" applyAlignment="1" applyProtection="1">
      <alignment horizontal="center" vertical="center" shrinkToFit="1"/>
    </xf>
    <xf numFmtId="164" fontId="11" fillId="6" borderId="15" xfId="42" applyNumberFormat="1" applyFont="1" applyFill="1" applyBorder="1" applyAlignment="1" applyProtection="1">
      <alignment horizontal="center" vertical="center" shrinkToFit="1"/>
    </xf>
    <xf numFmtId="164" fontId="11" fillId="6" borderId="15" xfId="21" applyNumberFormat="1" applyFont="1" applyFill="1" applyBorder="1" applyAlignment="1" applyProtection="1">
      <alignment horizontal="center" vertical="center" shrinkToFit="1"/>
    </xf>
    <xf numFmtId="0" fontId="11" fillId="6" borderId="15" xfId="4" quotePrefix="1" applyNumberFormat="1" applyFont="1" applyFill="1" applyBorder="1" applyProtection="1">
      <alignment horizontal="left" vertical="top" wrapText="1"/>
    </xf>
    <xf numFmtId="0" fontId="11" fillId="6" borderId="15" xfId="8" quotePrefix="1" applyNumberFormat="1" applyFont="1" applyFill="1" applyBorder="1" applyProtection="1">
      <alignment horizontal="left" vertical="top" wrapText="1"/>
    </xf>
    <xf numFmtId="49" fontId="11" fillId="6" borderId="15" xfId="11" applyNumberFormat="1" applyFont="1" applyFill="1" applyBorder="1" applyProtection="1">
      <alignment horizontal="center" vertical="top" shrinkToFit="1"/>
    </xf>
    <xf numFmtId="0" fontId="11" fillId="6" borderId="15" xfId="12" quotePrefix="1" applyNumberFormat="1" applyFont="1" applyFill="1" applyBorder="1" applyProtection="1">
      <alignment horizontal="left" vertical="top" wrapText="1"/>
    </xf>
    <xf numFmtId="49" fontId="10" fillId="6" borderId="15" xfId="15" applyNumberFormat="1" applyFont="1" applyFill="1" applyBorder="1" applyProtection="1">
      <alignment horizontal="center" vertical="top" shrinkToFit="1"/>
    </xf>
    <xf numFmtId="0" fontId="10" fillId="6" borderId="15" xfId="16" quotePrefix="1" applyNumberFormat="1" applyFont="1" applyFill="1" applyBorder="1" applyProtection="1">
      <alignment horizontal="left" vertical="top" wrapText="1"/>
    </xf>
    <xf numFmtId="0" fontId="10" fillId="6" borderId="15" xfId="16" applyNumberFormat="1" applyFont="1" applyFill="1" applyBorder="1" applyProtection="1">
      <alignment horizontal="left" vertical="top" wrapText="1"/>
    </xf>
    <xf numFmtId="0" fontId="11" fillId="6" borderId="15" xfId="12" applyNumberFormat="1" applyFont="1" applyFill="1" applyBorder="1" applyProtection="1">
      <alignment horizontal="left" vertical="top" wrapText="1"/>
    </xf>
    <xf numFmtId="49" fontId="10" fillId="0" borderId="15" xfId="38" applyNumberFormat="1" applyFont="1" applyBorder="1" applyProtection="1">
      <alignment horizontal="center" vertical="top" shrinkToFit="1"/>
    </xf>
    <xf numFmtId="0" fontId="10" fillId="0" borderId="15" xfId="39" applyNumberFormat="1" applyFont="1" applyBorder="1" applyProtection="1">
      <alignment horizontal="left" vertical="top" wrapText="1"/>
    </xf>
    <xf numFmtId="49" fontId="10" fillId="0" borderId="15" xfId="15" applyNumberFormat="1" applyFont="1" applyBorder="1" applyProtection="1">
      <alignment horizontal="center" vertical="top" shrinkToFit="1"/>
    </xf>
    <xf numFmtId="0" fontId="10" fillId="0" borderId="15" xfId="16" applyNumberFormat="1" applyFont="1" applyBorder="1" applyProtection="1">
      <alignment horizontal="left" vertical="top" wrapText="1"/>
    </xf>
    <xf numFmtId="0" fontId="11" fillId="6" borderId="15" xfId="8" applyNumberFormat="1" applyFont="1" applyFill="1" applyBorder="1" applyProtection="1">
      <alignment horizontal="left" vertical="top" wrapText="1"/>
    </xf>
    <xf numFmtId="49" fontId="11" fillId="6" borderId="23" xfId="7" applyNumberFormat="1" applyFont="1" applyFill="1" applyBorder="1" applyProtection="1">
      <alignment horizontal="center" vertical="top" shrinkToFit="1"/>
    </xf>
    <xf numFmtId="0" fontId="11" fillId="6" borderId="23" xfId="8" applyNumberFormat="1" applyFont="1" applyFill="1" applyBorder="1" applyProtection="1">
      <alignment horizontal="left" vertical="top" wrapText="1"/>
    </xf>
    <xf numFmtId="164" fontId="8" fillId="6" borderId="15" xfId="0" applyNumberFormat="1" applyFont="1" applyFill="1" applyBorder="1" applyAlignment="1" applyProtection="1">
      <alignment horizontal="center" vertical="center"/>
      <protection locked="0"/>
    </xf>
    <xf numFmtId="164" fontId="10" fillId="6" borderId="15" xfId="9" applyFont="1" applyFill="1" applyBorder="1" applyAlignment="1">
      <alignment horizontal="center" vertical="center" shrinkToFit="1"/>
    </xf>
    <xf numFmtId="164" fontId="10" fillId="6" borderId="15" xfId="13" applyFont="1" applyFill="1" applyBorder="1" applyAlignment="1">
      <alignment horizontal="center" vertical="center" shrinkToFit="1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164" fontId="10" fillId="6" borderId="15" xfId="10" applyFont="1" applyFill="1" applyBorder="1" applyAlignment="1">
      <alignment horizontal="center" vertical="center" shrinkToFit="1"/>
    </xf>
    <xf numFmtId="169" fontId="8" fillId="6" borderId="15" xfId="0" applyNumberFormat="1" applyFont="1" applyFill="1" applyBorder="1" applyAlignment="1" applyProtection="1">
      <alignment horizontal="center" vertical="center"/>
      <protection locked="0"/>
    </xf>
    <xf numFmtId="169" fontId="9" fillId="6" borderId="15" xfId="0" applyNumberFormat="1" applyFont="1" applyFill="1" applyBorder="1" applyAlignment="1" applyProtection="1">
      <alignment horizontal="center" vertical="center"/>
      <protection locked="0"/>
    </xf>
    <xf numFmtId="164" fontId="10" fillId="6" borderId="15" xfId="17" applyNumberFormat="1" applyFont="1" applyFill="1" applyBorder="1" applyAlignment="1" applyProtection="1">
      <alignment horizontal="center" vertical="center" shrinkToFit="1"/>
    </xf>
    <xf numFmtId="164" fontId="9" fillId="6" borderId="15" xfId="0" applyNumberFormat="1" applyFont="1" applyFill="1" applyBorder="1" applyAlignment="1" applyProtection="1">
      <alignment horizontal="center" vertical="center"/>
      <protection locked="0"/>
    </xf>
    <xf numFmtId="49" fontId="10" fillId="6" borderId="15" xfId="3" applyNumberFormat="1" applyFont="1" applyFill="1" applyBorder="1" applyProtection="1">
      <alignment horizontal="center" vertical="top" shrinkToFit="1"/>
    </xf>
    <xf numFmtId="0" fontId="10" fillId="6" borderId="15" xfId="4" applyNumberFormat="1" applyFont="1" applyFill="1" applyBorder="1" applyProtection="1">
      <alignment horizontal="left" vertical="top" wrapText="1"/>
    </xf>
  </cellXfs>
  <cellStyles count="59">
    <cellStyle name="br" xfId="25"/>
    <cellStyle name="col" xfId="24"/>
    <cellStyle name="ex58" xfId="28"/>
    <cellStyle name="ex59" xfId="29"/>
    <cellStyle name="ex60" xfId="3"/>
    <cellStyle name="ex61" xfId="4"/>
    <cellStyle name="ex62" xfId="30"/>
    <cellStyle name="ex63" xfId="31"/>
    <cellStyle name="ex64" xfId="7"/>
    <cellStyle name="ex65" xfId="8"/>
    <cellStyle name="ex66" xfId="32"/>
    <cellStyle name="ex67" xfId="33"/>
    <cellStyle name="ex68" xfId="11"/>
    <cellStyle name="ex69" xfId="12"/>
    <cellStyle name="ex70" xfId="34"/>
    <cellStyle name="ex71" xfId="35"/>
    <cellStyle name="ex72" xfId="15"/>
    <cellStyle name="ex73" xfId="16"/>
    <cellStyle name="ex74" xfId="36"/>
    <cellStyle name="ex75" xfId="37"/>
    <cellStyle name="ex76" xfId="38"/>
    <cellStyle name="ex77" xfId="39"/>
    <cellStyle name="ex78" xfId="40"/>
    <cellStyle name="ex79" xfId="41"/>
    <cellStyle name="ex81" xfId="50"/>
    <cellStyle name="ex82" xfId="51"/>
    <cellStyle name="ex83" xfId="52"/>
    <cellStyle name="ex84" xfId="53"/>
    <cellStyle name="st57" xfId="1"/>
    <cellStyle name="st68" xfId="47"/>
    <cellStyle name="st69" xfId="48"/>
    <cellStyle name="st70" xfId="43"/>
    <cellStyle name="st71" xfId="44"/>
    <cellStyle name="st72" xfId="45"/>
    <cellStyle name="st73" xfId="46"/>
    <cellStyle name="st74" xfId="54"/>
    <cellStyle name="st75" xfId="57"/>
    <cellStyle name="st76" xfId="55"/>
    <cellStyle name="st77" xfId="56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90" xfId="58"/>
    <cellStyle name="st92" xfId="42"/>
    <cellStyle name="style0" xfId="26"/>
    <cellStyle name="td" xfId="27"/>
    <cellStyle name="tr" xfId="23"/>
    <cellStyle name="xl_bot_header" xfId="2"/>
    <cellStyle name="xl_total_center" xfId="20"/>
    <cellStyle name="xl_total_left" xfId="19"/>
    <cellStyle name="Обычный" xfId="0" builtinId="0"/>
    <cellStyle name="Обычный 2" xfId="4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showGridLines="0" zoomScale="117" zoomScaleNormal="117" workbookViewId="0">
      <pane ySplit="4" topLeftCell="A158" activePane="bottomLeft" state="frozen"/>
      <selection pane="bottomLeft" activeCell="C165" sqref="C165:E165"/>
    </sheetView>
  </sheetViews>
  <sheetFormatPr defaultColWidth="9.140625" defaultRowHeight="15"/>
  <cols>
    <col min="1" max="1" width="19.140625" style="1" customWidth="1"/>
    <col min="2" max="2" width="40.5703125" style="1" customWidth="1"/>
    <col min="3" max="3" width="10.28515625" style="1" customWidth="1"/>
    <col min="4" max="4" width="11.42578125" style="1" customWidth="1"/>
    <col min="5" max="5" width="10.28515625" style="1" customWidth="1"/>
    <col min="6" max="6" width="10.42578125" style="1" customWidth="1"/>
    <col min="7" max="7" width="9.7109375" style="1" customWidth="1"/>
    <col min="8" max="16384" width="9.140625" style="1"/>
  </cols>
  <sheetData>
    <row r="1" spans="1:9" ht="15.2" customHeight="1">
      <c r="A1" s="72" t="s">
        <v>288</v>
      </c>
      <c r="B1" s="72"/>
      <c r="C1" s="72"/>
      <c r="D1" s="72"/>
      <c r="E1" s="72"/>
      <c r="F1" s="72"/>
      <c r="G1" s="72"/>
    </row>
    <row r="2" spans="1:9" ht="15.2" customHeight="1">
      <c r="A2" s="72"/>
      <c r="B2" s="72"/>
      <c r="C2" s="72"/>
      <c r="D2" s="72"/>
      <c r="E2" s="72"/>
      <c r="F2" s="72"/>
      <c r="G2" s="72"/>
    </row>
    <row r="3" spans="1:9" ht="15.2" customHeight="1">
      <c r="B3" s="48"/>
      <c r="C3" s="48"/>
      <c r="D3" s="48"/>
      <c r="E3" s="73" t="s">
        <v>254</v>
      </c>
      <c r="F3" s="73"/>
      <c r="G3" s="73"/>
    </row>
    <row r="4" spans="1:9" ht="85.5">
      <c r="A4" s="2" t="s">
        <v>173</v>
      </c>
      <c r="B4" s="2" t="s">
        <v>174</v>
      </c>
      <c r="C4" s="2" t="s">
        <v>289</v>
      </c>
      <c r="D4" s="2" t="s">
        <v>275</v>
      </c>
      <c r="E4" s="2" t="s">
        <v>290</v>
      </c>
      <c r="F4" s="42" t="s">
        <v>291</v>
      </c>
      <c r="G4" s="43" t="s">
        <v>292</v>
      </c>
      <c r="H4" s="55"/>
    </row>
    <row r="5" spans="1:9">
      <c r="A5" s="6" t="s">
        <v>0</v>
      </c>
      <c r="B5" s="7" t="s">
        <v>1</v>
      </c>
      <c r="C5" s="32">
        <f>C6+C15+C21+C31+C37+C46+C58+C63+C68+C82+C111+C44</f>
        <v>261566.8</v>
      </c>
      <c r="D5" s="32">
        <f>D6+D15+D21+D31+D37+D46+D58+D63+D68+D82+D111</f>
        <v>482716.19999999995</v>
      </c>
      <c r="E5" s="32">
        <f>E6+E15+E21+E31+E37+E46+E58+E63+E68+E82+E111</f>
        <v>283048.60000000015</v>
      </c>
      <c r="F5" s="64">
        <f>E5/D5*100</f>
        <v>58.636648200329752</v>
      </c>
      <c r="G5" s="65">
        <f>E5*100/C5-100</f>
        <v>8.2127395372807825</v>
      </c>
      <c r="H5" s="30"/>
      <c r="I5" s="30"/>
    </row>
    <row r="6" spans="1:9">
      <c r="A6" s="8" t="s">
        <v>2</v>
      </c>
      <c r="B6" s="9" t="s">
        <v>3</v>
      </c>
      <c r="C6" s="28">
        <f>C7</f>
        <v>180140.5</v>
      </c>
      <c r="D6" s="27">
        <f>D7</f>
        <v>348537.99999999994</v>
      </c>
      <c r="E6" s="28">
        <f>E7</f>
        <v>175352.00000000003</v>
      </c>
      <c r="F6" s="64">
        <f t="shared" ref="F6:F78" si="0">E6/D6*100</f>
        <v>50.3107265204942</v>
      </c>
      <c r="G6" s="65">
        <f t="shared" ref="G6:G76" si="1">E6*100/C6-100</f>
        <v>-2.6582029027342315</v>
      </c>
    </row>
    <row r="7" spans="1:9">
      <c r="A7" s="10" t="s">
        <v>4</v>
      </c>
      <c r="B7" s="11" t="s">
        <v>5</v>
      </c>
      <c r="C7" s="12">
        <f>C8+C9+C10+C11+C12+C13+C14</f>
        <v>180140.5</v>
      </c>
      <c r="D7" s="12">
        <f>D8+D9+D10+D11+D12+D13+D14</f>
        <v>348537.99999999994</v>
      </c>
      <c r="E7" s="12">
        <f>E8+E9+E10+E11+E12+E13+E14</f>
        <v>175352.00000000003</v>
      </c>
      <c r="F7" s="64">
        <f t="shared" si="0"/>
        <v>50.3107265204942</v>
      </c>
      <c r="G7" s="65">
        <f t="shared" si="1"/>
        <v>-2.6582029027342315</v>
      </c>
    </row>
    <row r="8" spans="1:9" ht="67.5">
      <c r="A8" s="13" t="s">
        <v>6</v>
      </c>
      <c r="B8" s="14" t="s">
        <v>7</v>
      </c>
      <c r="C8" s="25">
        <v>164427.79999999999</v>
      </c>
      <c r="D8" s="26">
        <v>337829.1</v>
      </c>
      <c r="E8" s="25">
        <v>163396.6</v>
      </c>
      <c r="F8" s="66">
        <v>23.9</v>
      </c>
      <c r="G8" s="67">
        <f t="shared" si="1"/>
        <v>-0.62714455828027837</v>
      </c>
    </row>
    <row r="9" spans="1:9" ht="101.25">
      <c r="A9" s="13" t="s">
        <v>8</v>
      </c>
      <c r="B9" s="14" t="s">
        <v>9</v>
      </c>
      <c r="C9" s="25">
        <v>269.2</v>
      </c>
      <c r="D9" s="26">
        <v>541</v>
      </c>
      <c r="E9" s="25">
        <v>935.6</v>
      </c>
      <c r="F9" s="66">
        <v>10.1</v>
      </c>
      <c r="G9" s="67">
        <f t="shared" si="1"/>
        <v>247.54829123328381</v>
      </c>
    </row>
    <row r="10" spans="1:9" ht="45">
      <c r="A10" s="13" t="s">
        <v>10</v>
      </c>
      <c r="B10" s="14" t="s">
        <v>11</v>
      </c>
      <c r="C10" s="25">
        <v>14349.4</v>
      </c>
      <c r="D10" s="26">
        <v>4592</v>
      </c>
      <c r="E10" s="25">
        <v>301.2</v>
      </c>
      <c r="F10" s="66">
        <v>15</v>
      </c>
      <c r="G10" s="67">
        <f t="shared" si="1"/>
        <v>-97.900957531325346</v>
      </c>
    </row>
    <row r="11" spans="1:9" ht="78.75">
      <c r="A11" s="13" t="s">
        <v>12</v>
      </c>
      <c r="B11" s="14" t="s">
        <v>13</v>
      </c>
      <c r="C11" s="25">
        <v>55</v>
      </c>
      <c r="D11" s="26">
        <v>56.3</v>
      </c>
      <c r="E11" s="25">
        <v>16</v>
      </c>
      <c r="F11" s="66">
        <f t="shared" si="0"/>
        <v>28.419182948490235</v>
      </c>
      <c r="G11" s="67">
        <f t="shared" si="1"/>
        <v>-70.909090909090907</v>
      </c>
    </row>
    <row r="12" spans="1:9" ht="78.75">
      <c r="A12" s="13" t="s">
        <v>14</v>
      </c>
      <c r="B12" s="14" t="s">
        <v>15</v>
      </c>
      <c r="C12" s="25">
        <v>292.8</v>
      </c>
      <c r="D12" s="26">
        <v>4773.6000000000004</v>
      </c>
      <c r="E12" s="25">
        <v>166.3</v>
      </c>
      <c r="F12" s="66">
        <f t="shared" si="0"/>
        <v>3.4837439249203954</v>
      </c>
      <c r="G12" s="67">
        <f t="shared" si="1"/>
        <v>-43.203551912568308</v>
      </c>
    </row>
    <row r="13" spans="1:9" ht="45">
      <c r="A13" s="49" t="s">
        <v>260</v>
      </c>
      <c r="B13" s="50" t="s">
        <v>259</v>
      </c>
      <c r="C13" s="25">
        <v>736.7</v>
      </c>
      <c r="D13" s="26">
        <v>746</v>
      </c>
      <c r="E13" s="25">
        <v>3724.7</v>
      </c>
      <c r="F13" s="66">
        <f t="shared" ref="F13" si="2">E13/D13*100</f>
        <v>499.28954423592484</v>
      </c>
      <c r="G13" s="67">
        <f t="shared" ref="G13:G14" si="3">E13*100/C13-100</f>
        <v>405.59250712637436</v>
      </c>
    </row>
    <row r="14" spans="1:9" ht="45">
      <c r="A14" s="51" t="s">
        <v>276</v>
      </c>
      <c r="B14" s="52" t="s">
        <v>279</v>
      </c>
      <c r="C14" s="25">
        <v>9.6</v>
      </c>
      <c r="D14" s="26"/>
      <c r="E14" s="25">
        <v>6811.6</v>
      </c>
      <c r="F14" s="66"/>
      <c r="G14" s="67">
        <f t="shared" si="3"/>
        <v>70854.166666666672</v>
      </c>
    </row>
    <row r="15" spans="1:9" ht="31.5">
      <c r="A15" s="8" t="s">
        <v>16</v>
      </c>
      <c r="B15" s="9" t="s">
        <v>17</v>
      </c>
      <c r="C15" s="27">
        <f>C16</f>
        <v>12367.2</v>
      </c>
      <c r="D15" s="27">
        <f>D16</f>
        <v>25739</v>
      </c>
      <c r="E15" s="27">
        <f>E16</f>
        <v>12384.1</v>
      </c>
      <c r="F15" s="64">
        <f t="shared" si="0"/>
        <v>48.11414584871207</v>
      </c>
      <c r="G15" s="65">
        <f t="shared" si="1"/>
        <v>0.13665178860210858</v>
      </c>
    </row>
    <row r="16" spans="1:9" ht="31.5">
      <c r="A16" s="10" t="s">
        <v>18</v>
      </c>
      <c r="B16" s="11" t="s">
        <v>19</v>
      </c>
      <c r="C16" s="29">
        <f>C17+C18+C19+C20</f>
        <v>12367.2</v>
      </c>
      <c r="D16" s="29">
        <f>D17+D18+D19+D20</f>
        <v>25739</v>
      </c>
      <c r="E16" s="29">
        <f>E17+E18+E19+E20</f>
        <v>12384.1</v>
      </c>
      <c r="F16" s="64">
        <f t="shared" si="0"/>
        <v>48.11414584871207</v>
      </c>
      <c r="G16" s="65">
        <f t="shared" si="1"/>
        <v>0.13665178860210858</v>
      </c>
    </row>
    <row r="17" spans="1:12" ht="101.25">
      <c r="A17" s="13" t="s">
        <v>177</v>
      </c>
      <c r="B17" s="14" t="s">
        <v>178</v>
      </c>
      <c r="C17" s="25">
        <v>6375.4</v>
      </c>
      <c r="D17" s="26">
        <v>13424</v>
      </c>
      <c r="E17" s="25">
        <v>6326.1</v>
      </c>
      <c r="F17" s="66">
        <f t="shared" si="0"/>
        <v>47.125297973778316</v>
      </c>
      <c r="G17" s="67">
        <f t="shared" si="1"/>
        <v>-0.77328481350188838</v>
      </c>
    </row>
    <row r="18" spans="1:12" ht="112.5">
      <c r="A18" s="13" t="s">
        <v>179</v>
      </c>
      <c r="B18" s="14" t="s">
        <v>180</v>
      </c>
      <c r="C18" s="25">
        <v>33.1</v>
      </c>
      <c r="D18" s="26">
        <v>64</v>
      </c>
      <c r="E18" s="25">
        <v>36.6</v>
      </c>
      <c r="F18" s="66">
        <f t="shared" si="0"/>
        <v>57.1875</v>
      </c>
      <c r="G18" s="67">
        <f t="shared" si="1"/>
        <v>10.57401812688822</v>
      </c>
    </row>
    <row r="19" spans="1:12" ht="101.25">
      <c r="A19" s="13" t="s">
        <v>181</v>
      </c>
      <c r="B19" s="14" t="s">
        <v>182</v>
      </c>
      <c r="C19" s="25">
        <v>6754.2</v>
      </c>
      <c r="D19" s="26">
        <v>13919</v>
      </c>
      <c r="E19" s="25">
        <v>6842.8</v>
      </c>
      <c r="F19" s="66">
        <f t="shared" si="0"/>
        <v>49.161577699547379</v>
      </c>
      <c r="G19" s="67">
        <f t="shared" si="1"/>
        <v>1.3117763761807453</v>
      </c>
    </row>
    <row r="20" spans="1:12" ht="101.25">
      <c r="A20" s="13" t="s">
        <v>183</v>
      </c>
      <c r="B20" s="14" t="s">
        <v>184</v>
      </c>
      <c r="C20" s="25">
        <v>-795.5</v>
      </c>
      <c r="D20" s="26">
        <v>-1668</v>
      </c>
      <c r="E20" s="25">
        <v>-821.4</v>
      </c>
      <c r="F20" s="66">
        <f t="shared" si="0"/>
        <v>49.244604316546763</v>
      </c>
      <c r="G20" s="67">
        <f t="shared" si="1"/>
        <v>3.2558139534883708</v>
      </c>
    </row>
    <row r="21" spans="1:12">
      <c r="A21" s="8" t="s">
        <v>20</v>
      </c>
      <c r="B21" s="9" t="s">
        <v>21</v>
      </c>
      <c r="C21" s="27">
        <f>C22+C25+C27+C29</f>
        <v>43468.1</v>
      </c>
      <c r="D21" s="27">
        <f>D22+D25+D27+D29</f>
        <v>50130</v>
      </c>
      <c r="E21" s="27">
        <f>E22+E25+E27+E29</f>
        <v>44722.899999999994</v>
      </c>
      <c r="F21" s="64">
        <f t="shared" si="0"/>
        <v>89.213844005585457</v>
      </c>
      <c r="G21" s="65">
        <f t="shared" si="1"/>
        <v>2.8867146252078868</v>
      </c>
    </row>
    <row r="22" spans="1:12" ht="21">
      <c r="A22" s="10" t="s">
        <v>22</v>
      </c>
      <c r="B22" s="11" t="s">
        <v>23</v>
      </c>
      <c r="C22" s="29">
        <f>C23+C24</f>
        <v>42647.5</v>
      </c>
      <c r="D22" s="29">
        <f>D23+D24</f>
        <v>62935</v>
      </c>
      <c r="E22" s="29">
        <f>E23+E24</f>
        <v>42222.7</v>
      </c>
      <c r="F22" s="64">
        <f t="shared" si="0"/>
        <v>67.08937792960991</v>
      </c>
      <c r="G22" s="65">
        <f t="shared" si="1"/>
        <v>-0.99607245442288672</v>
      </c>
    </row>
    <row r="23" spans="1:12" ht="22.5">
      <c r="A23" s="3" t="s">
        <v>185</v>
      </c>
      <c r="B23" s="4" t="s">
        <v>24</v>
      </c>
      <c r="C23" s="25">
        <v>23135.5</v>
      </c>
      <c r="D23" s="26">
        <v>34431</v>
      </c>
      <c r="E23" s="25">
        <v>24100.7</v>
      </c>
      <c r="F23" s="66">
        <f t="shared" si="0"/>
        <v>69.997095640556466</v>
      </c>
      <c r="G23" s="67">
        <f t="shared" si="1"/>
        <v>4.1719435499556994</v>
      </c>
      <c r="I23" s="15"/>
      <c r="J23" s="16"/>
      <c r="K23" s="17"/>
      <c r="L23" s="5"/>
    </row>
    <row r="24" spans="1:12" ht="56.25">
      <c r="A24" s="3" t="s">
        <v>186</v>
      </c>
      <c r="B24" s="4" t="s">
        <v>187</v>
      </c>
      <c r="C24" s="25">
        <v>19512</v>
      </c>
      <c r="D24" s="26">
        <v>28504</v>
      </c>
      <c r="E24" s="25">
        <v>18122</v>
      </c>
      <c r="F24" s="66">
        <f>E24/D24*100</f>
        <v>63.577041818692116</v>
      </c>
      <c r="G24" s="67">
        <f>E24*100/C24-100</f>
        <v>-7.1238212382123862</v>
      </c>
      <c r="I24" s="15"/>
      <c r="J24" s="18"/>
      <c r="K24" s="19"/>
      <c r="L24" s="5"/>
    </row>
    <row r="25" spans="1:12" ht="21">
      <c r="A25" s="10" t="s">
        <v>25</v>
      </c>
      <c r="B25" s="11" t="s">
        <v>26</v>
      </c>
      <c r="C25" s="29">
        <f>C26</f>
        <v>-10.7</v>
      </c>
      <c r="D25" s="29"/>
      <c r="E25" s="29">
        <f>E26</f>
        <v>42.6</v>
      </c>
      <c r="F25" s="66"/>
      <c r="G25" s="65">
        <f t="shared" si="1"/>
        <v>-498.13084112149534</v>
      </c>
    </row>
    <row r="26" spans="1:12" ht="22.5">
      <c r="A26" s="13" t="s">
        <v>27</v>
      </c>
      <c r="B26" s="14" t="s">
        <v>26</v>
      </c>
      <c r="C26" s="25">
        <v>-10.7</v>
      </c>
      <c r="D26" s="26"/>
      <c r="E26" s="25">
        <v>42.6</v>
      </c>
      <c r="F26" s="66"/>
      <c r="G26" s="67">
        <f t="shared" si="1"/>
        <v>-498.13084112149534</v>
      </c>
    </row>
    <row r="27" spans="1:12">
      <c r="A27" s="10" t="s">
        <v>28</v>
      </c>
      <c r="B27" s="11" t="s">
        <v>29</v>
      </c>
      <c r="C27" s="12">
        <f>C28</f>
        <v>111.1</v>
      </c>
      <c r="D27" s="12">
        <f>D28</f>
        <v>-14393</v>
      </c>
      <c r="E27" s="12">
        <f>E28</f>
        <v>-517.6</v>
      </c>
      <c r="F27" s="64">
        <f t="shared" si="0"/>
        <v>3.5961925936218995</v>
      </c>
      <c r="G27" s="65">
        <f t="shared" si="1"/>
        <v>-565.88658865886589</v>
      </c>
    </row>
    <row r="28" spans="1:12">
      <c r="A28" s="13" t="s">
        <v>30</v>
      </c>
      <c r="B28" s="14" t="s">
        <v>29</v>
      </c>
      <c r="C28" s="25">
        <v>111.1</v>
      </c>
      <c r="D28" s="26">
        <v>-14393</v>
      </c>
      <c r="E28" s="25">
        <v>-517.6</v>
      </c>
      <c r="F28" s="66">
        <f t="shared" si="0"/>
        <v>3.5961925936218995</v>
      </c>
      <c r="G28" s="67">
        <f t="shared" si="1"/>
        <v>-565.88658865886589</v>
      </c>
    </row>
    <row r="29" spans="1:12" ht="21">
      <c r="A29" s="10" t="s">
        <v>31</v>
      </c>
      <c r="B29" s="11" t="s">
        <v>32</v>
      </c>
      <c r="C29" s="12">
        <f>C30</f>
        <v>720.2</v>
      </c>
      <c r="D29" s="12">
        <f>D30</f>
        <v>1588</v>
      </c>
      <c r="E29" s="12">
        <f>E30</f>
        <v>2975.2</v>
      </c>
      <c r="F29" s="64">
        <f t="shared" si="0"/>
        <v>187.35516372795968</v>
      </c>
      <c r="G29" s="65">
        <f t="shared" si="1"/>
        <v>313.10747014718129</v>
      </c>
    </row>
    <row r="30" spans="1:12" ht="33.75">
      <c r="A30" s="13" t="s">
        <v>33</v>
      </c>
      <c r="B30" s="14" t="s">
        <v>34</v>
      </c>
      <c r="C30" s="25">
        <v>720.2</v>
      </c>
      <c r="D30" s="26">
        <v>1588</v>
      </c>
      <c r="E30" s="25">
        <v>2975.2</v>
      </c>
      <c r="F30" s="66">
        <f t="shared" si="0"/>
        <v>187.35516372795968</v>
      </c>
      <c r="G30" s="67">
        <f t="shared" si="1"/>
        <v>313.10747014718129</v>
      </c>
    </row>
    <row r="31" spans="1:12">
      <c r="A31" s="8" t="s">
        <v>35</v>
      </c>
      <c r="B31" s="9" t="s">
        <v>36</v>
      </c>
      <c r="C31" s="27">
        <f>C32+C34</f>
        <v>9606.7000000000007</v>
      </c>
      <c r="D31" s="27">
        <f>D32+D34</f>
        <v>34306</v>
      </c>
      <c r="E31" s="27">
        <f>E32+E34</f>
        <v>16551.599999999999</v>
      </c>
      <c r="F31" s="64">
        <f t="shared" si="0"/>
        <v>48.246953885617671</v>
      </c>
      <c r="G31" s="65">
        <f t="shared" si="1"/>
        <v>72.292254364141655</v>
      </c>
    </row>
    <row r="32" spans="1:12">
      <c r="A32" s="10" t="s">
        <v>37</v>
      </c>
      <c r="B32" s="11" t="s">
        <v>38</v>
      </c>
      <c r="C32" s="12">
        <f>C33</f>
        <v>404.1</v>
      </c>
      <c r="D32" s="29">
        <f>D33</f>
        <v>13175</v>
      </c>
      <c r="E32" s="12">
        <f>E33</f>
        <v>1156.2</v>
      </c>
      <c r="F32" s="64">
        <f t="shared" si="0"/>
        <v>8.7757115749525614</v>
      </c>
      <c r="G32" s="65">
        <f t="shared" si="1"/>
        <v>186.11729769858943</v>
      </c>
    </row>
    <row r="33" spans="1:7" ht="33.75">
      <c r="A33" s="13" t="s">
        <v>39</v>
      </c>
      <c r="B33" s="14" t="s">
        <v>40</v>
      </c>
      <c r="C33" s="25">
        <v>404.1</v>
      </c>
      <c r="D33" s="26">
        <v>13175</v>
      </c>
      <c r="E33" s="25">
        <v>1156.2</v>
      </c>
      <c r="F33" s="66">
        <f t="shared" si="0"/>
        <v>8.7757115749525614</v>
      </c>
      <c r="G33" s="67">
        <f t="shared" si="1"/>
        <v>186.11729769858943</v>
      </c>
    </row>
    <row r="34" spans="1:7">
      <c r="A34" s="10" t="s">
        <v>41</v>
      </c>
      <c r="B34" s="11" t="s">
        <v>42</v>
      </c>
      <c r="C34" s="29">
        <f>C35+C36</f>
        <v>9202.6</v>
      </c>
      <c r="D34" s="29">
        <f>D35+D36</f>
        <v>21131</v>
      </c>
      <c r="E34" s="29">
        <f>E35+E36</f>
        <v>15395.4</v>
      </c>
      <c r="F34" s="64">
        <f t="shared" si="0"/>
        <v>72.856940040698504</v>
      </c>
      <c r="G34" s="65">
        <f t="shared" si="1"/>
        <v>67.294025601460447</v>
      </c>
    </row>
    <row r="35" spans="1:7" ht="33.75">
      <c r="A35" s="22" t="s">
        <v>188</v>
      </c>
      <c r="B35" s="23" t="s">
        <v>189</v>
      </c>
      <c r="C35" s="25">
        <v>7576.8</v>
      </c>
      <c r="D35" s="26">
        <v>12977.2</v>
      </c>
      <c r="E35" s="25">
        <v>3133.9</v>
      </c>
      <c r="F35" s="66">
        <f t="shared" si="0"/>
        <v>24.14927719384767</v>
      </c>
      <c r="G35" s="67">
        <f t="shared" si="1"/>
        <v>-58.638211382113823</v>
      </c>
    </row>
    <row r="36" spans="1:7" ht="33.75">
      <c r="A36" s="22" t="s">
        <v>190</v>
      </c>
      <c r="B36" s="23" t="s">
        <v>191</v>
      </c>
      <c r="C36" s="25">
        <v>1625.8</v>
      </c>
      <c r="D36" s="26">
        <v>8153.8</v>
      </c>
      <c r="E36" s="25">
        <v>12261.5</v>
      </c>
      <c r="F36" s="66">
        <f t="shared" si="0"/>
        <v>150.37773798719616</v>
      </c>
      <c r="G36" s="67">
        <f t="shared" si="1"/>
        <v>654.18255627998531</v>
      </c>
    </row>
    <row r="37" spans="1:7">
      <c r="A37" s="8" t="s">
        <v>43</v>
      </c>
      <c r="B37" s="9" t="s">
        <v>44</v>
      </c>
      <c r="C37" s="27">
        <f>C38+C40+C42</f>
        <v>1936.3999999999999</v>
      </c>
      <c r="D37" s="27">
        <f>D38+D40</f>
        <v>4477.5</v>
      </c>
      <c r="E37" s="27">
        <f>E38+E40</f>
        <v>2137.1</v>
      </c>
      <c r="F37" s="64">
        <f t="shared" si="0"/>
        <v>47.729759910664434</v>
      </c>
      <c r="G37" s="65">
        <f t="shared" si="1"/>
        <v>10.364594092129735</v>
      </c>
    </row>
    <row r="38" spans="1:7" ht="31.5">
      <c r="A38" s="10" t="s">
        <v>45</v>
      </c>
      <c r="B38" s="11" t="s">
        <v>46</v>
      </c>
      <c r="C38" s="12">
        <f>C39</f>
        <v>1903.8</v>
      </c>
      <c r="D38" s="29">
        <f>D39</f>
        <v>4429</v>
      </c>
      <c r="E38" s="12">
        <f>E39</f>
        <v>2119.1</v>
      </c>
      <c r="F38" s="64">
        <f t="shared" si="0"/>
        <v>47.846014901783697</v>
      </c>
      <c r="G38" s="65">
        <f t="shared" si="1"/>
        <v>11.308961025317785</v>
      </c>
    </row>
    <row r="39" spans="1:7" ht="33.75">
      <c r="A39" s="13" t="s">
        <v>47</v>
      </c>
      <c r="B39" s="14" t="s">
        <v>48</v>
      </c>
      <c r="C39" s="25">
        <v>1903.8</v>
      </c>
      <c r="D39" s="26">
        <v>4429</v>
      </c>
      <c r="E39" s="25">
        <v>2119.1</v>
      </c>
      <c r="F39" s="66">
        <f t="shared" si="0"/>
        <v>47.846014901783697</v>
      </c>
      <c r="G39" s="65">
        <f t="shared" si="1"/>
        <v>11.308961025317785</v>
      </c>
    </row>
    <row r="40" spans="1:7" ht="42">
      <c r="A40" s="10" t="s">
        <v>49</v>
      </c>
      <c r="B40" s="11" t="s">
        <v>50</v>
      </c>
      <c r="C40" s="12">
        <f>C41</f>
        <v>27.6</v>
      </c>
      <c r="D40" s="12">
        <f>D41</f>
        <v>48.5</v>
      </c>
      <c r="E40" s="12">
        <f>E41</f>
        <v>18</v>
      </c>
      <c r="F40" s="64">
        <f t="shared" si="0"/>
        <v>37.113402061855673</v>
      </c>
      <c r="G40" s="65">
        <f t="shared" si="1"/>
        <v>-34.782608695652172</v>
      </c>
    </row>
    <row r="41" spans="1:7" ht="56.25">
      <c r="A41" s="13" t="s">
        <v>51</v>
      </c>
      <c r="B41" s="14" t="s">
        <v>52</v>
      </c>
      <c r="C41" s="25">
        <v>27.6</v>
      </c>
      <c r="D41" s="26">
        <v>48.5</v>
      </c>
      <c r="E41" s="25">
        <v>18</v>
      </c>
      <c r="F41" s="66">
        <f t="shared" si="0"/>
        <v>37.113402061855673</v>
      </c>
      <c r="G41" s="67">
        <f t="shared" si="1"/>
        <v>-34.782608695652172</v>
      </c>
    </row>
    <row r="42" spans="1:7" ht="31.5">
      <c r="A42" s="10" t="s">
        <v>293</v>
      </c>
      <c r="B42" s="56" t="s">
        <v>295</v>
      </c>
      <c r="C42" s="36">
        <f>C43</f>
        <v>5</v>
      </c>
      <c r="D42" s="26"/>
      <c r="E42" s="25"/>
      <c r="F42" s="66"/>
      <c r="G42" s="67">
        <f t="shared" ref="G42:G45" si="4">E42*100/C42-100</f>
        <v>-100</v>
      </c>
    </row>
    <row r="43" spans="1:7" ht="22.5">
      <c r="A43" s="13" t="s">
        <v>294</v>
      </c>
      <c r="B43" s="52" t="s">
        <v>296</v>
      </c>
      <c r="C43" s="25">
        <v>5</v>
      </c>
      <c r="D43" s="26"/>
      <c r="E43" s="25"/>
      <c r="F43" s="66"/>
      <c r="G43" s="67">
        <f t="shared" si="4"/>
        <v>-100</v>
      </c>
    </row>
    <row r="44" spans="1:7" ht="42">
      <c r="A44" s="8" t="s">
        <v>297</v>
      </c>
      <c r="B44" s="57" t="s">
        <v>298</v>
      </c>
      <c r="C44" s="36">
        <f>C45</f>
        <v>-2.5</v>
      </c>
      <c r="D44" s="26"/>
      <c r="E44" s="25"/>
      <c r="F44" s="66"/>
      <c r="G44" s="67">
        <f t="shared" si="4"/>
        <v>-100</v>
      </c>
    </row>
    <row r="45" spans="1:7" ht="56.25">
      <c r="A45" s="3" t="s">
        <v>299</v>
      </c>
      <c r="B45" s="58" t="s">
        <v>300</v>
      </c>
      <c r="C45" s="25">
        <v>-2.5</v>
      </c>
      <c r="D45" s="26"/>
      <c r="E45" s="25"/>
      <c r="F45" s="66"/>
      <c r="G45" s="67">
        <f t="shared" si="4"/>
        <v>-100</v>
      </c>
    </row>
    <row r="46" spans="1:7" ht="31.5">
      <c r="A46" s="8" t="s">
        <v>53</v>
      </c>
      <c r="B46" s="9" t="s">
        <v>54</v>
      </c>
      <c r="C46" s="27">
        <f>C47+C55</f>
        <v>5556.1</v>
      </c>
      <c r="D46" s="27">
        <f>D47+D55</f>
        <v>8969.0999999999985</v>
      </c>
      <c r="E46" s="27">
        <f>E47+E55</f>
        <v>14148</v>
      </c>
      <c r="F46" s="64">
        <f t="shared" si="0"/>
        <v>157.74157942268459</v>
      </c>
      <c r="G46" s="65">
        <f t="shared" si="1"/>
        <v>154.63904537355339</v>
      </c>
    </row>
    <row r="47" spans="1:7" ht="73.5">
      <c r="A47" s="10" t="s">
        <v>55</v>
      </c>
      <c r="B47" s="11" t="s">
        <v>56</v>
      </c>
      <c r="C47" s="29">
        <f>C48+C49+C50+C51+C52+C53+C54</f>
        <v>5026.4000000000005</v>
      </c>
      <c r="D47" s="29">
        <f>D48+D49+D50+D51+D52+D53+D54</f>
        <v>8479.6999999999989</v>
      </c>
      <c r="E47" s="29">
        <f>E48+E49+E50+E51+E52+E53+E54</f>
        <v>13691.2</v>
      </c>
      <c r="F47" s="64">
        <f t="shared" si="0"/>
        <v>161.45854216540684</v>
      </c>
      <c r="G47" s="65">
        <f t="shared" si="1"/>
        <v>172.38580296036923</v>
      </c>
    </row>
    <row r="48" spans="1:7" ht="78.75">
      <c r="A48" s="22" t="s">
        <v>200</v>
      </c>
      <c r="B48" s="23" t="s">
        <v>201</v>
      </c>
      <c r="C48" s="25">
        <v>3180.8</v>
      </c>
      <c r="D48" s="26">
        <v>5000</v>
      </c>
      <c r="E48" s="25">
        <v>6972.6</v>
      </c>
      <c r="F48" s="66">
        <f t="shared" si="0"/>
        <v>139.452</v>
      </c>
      <c r="G48" s="67">
        <f t="shared" si="1"/>
        <v>119.20900402414486</v>
      </c>
    </row>
    <row r="49" spans="1:10" ht="67.5">
      <c r="A49" s="22" t="s">
        <v>198</v>
      </c>
      <c r="B49" s="23" t="s">
        <v>199</v>
      </c>
      <c r="C49" s="25">
        <v>2.2000000000000002</v>
      </c>
      <c r="D49" s="26">
        <v>25</v>
      </c>
      <c r="E49" s="25">
        <v>5.0999999999999996</v>
      </c>
      <c r="F49" s="66">
        <f t="shared" si="0"/>
        <v>20.399999999999999</v>
      </c>
      <c r="G49" s="67">
        <f t="shared" si="1"/>
        <v>131.81818181818178</v>
      </c>
    </row>
    <row r="50" spans="1:10" ht="67.5">
      <c r="A50" s="22" t="s">
        <v>250</v>
      </c>
      <c r="B50" s="23" t="s">
        <v>251</v>
      </c>
      <c r="C50" s="25">
        <v>34.4</v>
      </c>
      <c r="D50" s="26">
        <v>177.2</v>
      </c>
      <c r="E50" s="25">
        <v>53.8</v>
      </c>
      <c r="F50" s="66">
        <f t="shared" si="0"/>
        <v>30.361173814898418</v>
      </c>
      <c r="G50" s="67">
        <f t="shared" ref="G50" si="5">E50*100/C50-100</f>
        <v>56.395348837209298</v>
      </c>
    </row>
    <row r="51" spans="1:10" ht="56.25">
      <c r="A51" s="22" t="s">
        <v>196</v>
      </c>
      <c r="B51" s="23" t="s">
        <v>197</v>
      </c>
      <c r="C51" s="25">
        <v>93</v>
      </c>
      <c r="D51" s="26">
        <v>100</v>
      </c>
      <c r="E51" s="25">
        <v>88.8</v>
      </c>
      <c r="F51" s="66">
        <f t="shared" si="0"/>
        <v>88.8</v>
      </c>
      <c r="G51" s="67">
        <f t="shared" si="1"/>
        <v>-4.5161290322580641</v>
      </c>
    </row>
    <row r="52" spans="1:10" ht="56.25">
      <c r="A52" s="22" t="s">
        <v>248</v>
      </c>
      <c r="B52" s="23" t="s">
        <v>249</v>
      </c>
      <c r="C52" s="25">
        <v>283.60000000000002</v>
      </c>
      <c r="D52" s="26">
        <v>466.1</v>
      </c>
      <c r="E52" s="25">
        <v>224.3</v>
      </c>
      <c r="F52" s="66">
        <f t="shared" ref="F52" si="6">E52/D52*100</f>
        <v>48.122720446256167</v>
      </c>
      <c r="G52" s="67">
        <f t="shared" ref="G52" si="7">E52*100/C52-100</f>
        <v>-20.909732016925247</v>
      </c>
    </row>
    <row r="53" spans="1:10" ht="33.75">
      <c r="A53" s="22" t="s">
        <v>194</v>
      </c>
      <c r="B53" s="23" t="s">
        <v>195</v>
      </c>
      <c r="C53" s="25">
        <v>1364.8</v>
      </c>
      <c r="D53" s="26">
        <v>2500</v>
      </c>
      <c r="E53" s="25">
        <v>6209.2</v>
      </c>
      <c r="F53" s="66">
        <f t="shared" si="0"/>
        <v>248.36800000000002</v>
      </c>
      <c r="G53" s="67">
        <f t="shared" si="1"/>
        <v>354.9531066822978</v>
      </c>
    </row>
    <row r="54" spans="1:10" ht="33.75">
      <c r="A54" s="22" t="s">
        <v>246</v>
      </c>
      <c r="B54" s="23" t="s">
        <v>247</v>
      </c>
      <c r="C54" s="25">
        <v>67.599999999999994</v>
      </c>
      <c r="D54" s="26">
        <v>211.4</v>
      </c>
      <c r="E54" s="25">
        <v>137.4</v>
      </c>
      <c r="F54" s="66">
        <f t="shared" ref="F54" si="8">E54/D54*100</f>
        <v>64.995269631031221</v>
      </c>
      <c r="G54" s="67">
        <f t="shared" ref="G54" si="9">E54*100/C54-100</f>
        <v>103.25443786982251</v>
      </c>
    </row>
    <row r="55" spans="1:10" ht="73.5">
      <c r="A55" s="10" t="s">
        <v>57</v>
      </c>
      <c r="B55" s="11" t="s">
        <v>58</v>
      </c>
      <c r="C55" s="29">
        <f>C56+C57</f>
        <v>529.70000000000005</v>
      </c>
      <c r="D55" s="29">
        <f>D56+D57</f>
        <v>489.4</v>
      </c>
      <c r="E55" s="29">
        <f>E56+E57</f>
        <v>456.79999999999995</v>
      </c>
      <c r="F55" s="64">
        <f t="shared" si="0"/>
        <v>93.338782182263998</v>
      </c>
      <c r="G55" s="65">
        <f t="shared" si="1"/>
        <v>-13.762507079478965</v>
      </c>
    </row>
    <row r="56" spans="1:10" ht="67.5">
      <c r="A56" s="13" t="s">
        <v>192</v>
      </c>
      <c r="B56" s="14" t="s">
        <v>193</v>
      </c>
      <c r="C56" s="31">
        <v>194.5</v>
      </c>
      <c r="D56" s="26">
        <v>220</v>
      </c>
      <c r="E56" s="31">
        <v>274.7</v>
      </c>
      <c r="F56" s="66">
        <f t="shared" ref="F56" si="10">E56/D56*100</f>
        <v>124.86363636363636</v>
      </c>
      <c r="G56" s="67">
        <f t="shared" ref="G56" si="11">E56*100/C56-100</f>
        <v>41.233933161953729</v>
      </c>
    </row>
    <row r="57" spans="1:10" ht="67.5">
      <c r="A57" s="13" t="s">
        <v>252</v>
      </c>
      <c r="B57" s="14" t="s">
        <v>253</v>
      </c>
      <c r="C57" s="31">
        <v>335.2</v>
      </c>
      <c r="D57" s="26">
        <v>269.39999999999998</v>
      </c>
      <c r="E57" s="31">
        <v>182.1</v>
      </c>
      <c r="F57" s="66">
        <f t="shared" si="0"/>
        <v>67.594654788418708</v>
      </c>
      <c r="G57" s="67">
        <f t="shared" si="1"/>
        <v>-45.674224343675412</v>
      </c>
    </row>
    <row r="58" spans="1:10" ht="21">
      <c r="A58" s="8" t="s">
        <v>59</v>
      </c>
      <c r="B58" s="9" t="s">
        <v>60</v>
      </c>
      <c r="C58" s="28">
        <f>C59</f>
        <v>399.29999999999995</v>
      </c>
      <c r="D58" s="28">
        <f>D59</f>
        <v>596.80000000000007</v>
      </c>
      <c r="E58" s="28">
        <f>E59</f>
        <v>1061.3999999999999</v>
      </c>
      <c r="F58" s="64">
        <f t="shared" si="0"/>
        <v>177.84852546916886</v>
      </c>
      <c r="G58" s="65">
        <f t="shared" si="1"/>
        <v>165.81517655897818</v>
      </c>
    </row>
    <row r="59" spans="1:10" ht="21">
      <c r="A59" s="10" t="s">
        <v>61</v>
      </c>
      <c r="B59" s="11" t="s">
        <v>62</v>
      </c>
      <c r="C59" s="12">
        <f>C60+C61+C62</f>
        <v>399.29999999999995</v>
      </c>
      <c r="D59" s="12">
        <f>D60+D61+D62</f>
        <v>596.80000000000007</v>
      </c>
      <c r="E59" s="12">
        <f>E60+E61+E62</f>
        <v>1061.3999999999999</v>
      </c>
      <c r="F59" s="64">
        <f t="shared" si="0"/>
        <v>177.84852546916886</v>
      </c>
      <c r="G59" s="65">
        <f t="shared" si="1"/>
        <v>165.81517655897818</v>
      </c>
    </row>
    <row r="60" spans="1:10" ht="22.5">
      <c r="A60" s="13" t="s">
        <v>63</v>
      </c>
      <c r="B60" s="14" t="s">
        <v>64</v>
      </c>
      <c r="C60" s="25">
        <v>72.2</v>
      </c>
      <c r="D60" s="26">
        <v>73.400000000000006</v>
      </c>
      <c r="E60" s="25">
        <v>59.2</v>
      </c>
      <c r="F60" s="66">
        <f t="shared" si="0"/>
        <v>80.653950953678475</v>
      </c>
      <c r="G60" s="67">
        <f t="shared" si="1"/>
        <v>-18.005540166204995</v>
      </c>
    </row>
    <row r="61" spans="1:10" ht="22.5">
      <c r="A61" s="13" t="s">
        <v>65</v>
      </c>
      <c r="B61" s="14" t="s">
        <v>66</v>
      </c>
      <c r="C61" s="25">
        <v>291.2</v>
      </c>
      <c r="D61" s="26">
        <v>483.3</v>
      </c>
      <c r="E61" s="25">
        <v>970.4</v>
      </c>
      <c r="F61" s="66">
        <f t="shared" si="0"/>
        <v>200.78626112145662</v>
      </c>
      <c r="G61" s="67">
        <f t="shared" si="1"/>
        <v>233.24175824175825</v>
      </c>
    </row>
    <row r="62" spans="1:10">
      <c r="A62" s="22" t="s">
        <v>202</v>
      </c>
      <c r="B62" s="23" t="s">
        <v>203</v>
      </c>
      <c r="C62" s="25">
        <v>35.9</v>
      </c>
      <c r="D62" s="26">
        <v>40.1</v>
      </c>
      <c r="E62" s="25">
        <v>31.8</v>
      </c>
      <c r="F62" s="66">
        <f t="shared" si="0"/>
        <v>79.301745635910223</v>
      </c>
      <c r="G62" s="67">
        <f t="shared" si="1"/>
        <v>-11.420612813370468</v>
      </c>
      <c r="H62" s="20"/>
      <c r="I62" s="21"/>
      <c r="J62" s="5"/>
    </row>
    <row r="63" spans="1:10" ht="21">
      <c r="A63" s="8" t="s">
        <v>67</v>
      </c>
      <c r="B63" s="9" t="s">
        <v>68</v>
      </c>
      <c r="C63" s="27">
        <f>C64</f>
        <v>286.40000000000003</v>
      </c>
      <c r="D63" s="27">
        <f>D64</f>
        <v>391.4</v>
      </c>
      <c r="E63" s="27">
        <f>E64</f>
        <v>4999.8999999999996</v>
      </c>
      <c r="F63" s="64">
        <f t="shared" si="0"/>
        <v>1277.4399591211036</v>
      </c>
      <c r="G63" s="65">
        <f t="shared" si="1"/>
        <v>1645.7751396648041</v>
      </c>
    </row>
    <row r="64" spans="1:10">
      <c r="A64" s="10" t="s">
        <v>69</v>
      </c>
      <c r="B64" s="11" t="s">
        <v>70</v>
      </c>
      <c r="C64" s="29">
        <f>C65+C66+C67</f>
        <v>286.40000000000003</v>
      </c>
      <c r="D64" s="29">
        <f>D65+D66+D67</f>
        <v>391.4</v>
      </c>
      <c r="E64" s="29">
        <f>E65+E66+E67</f>
        <v>4999.8999999999996</v>
      </c>
      <c r="F64" s="64">
        <f t="shared" si="0"/>
        <v>1277.4399591211036</v>
      </c>
      <c r="G64" s="65">
        <f t="shared" si="1"/>
        <v>1645.7751396648041</v>
      </c>
    </row>
    <row r="65" spans="1:7" ht="33.75">
      <c r="A65" s="3" t="s">
        <v>244</v>
      </c>
      <c r="B65" s="4" t="s">
        <v>245</v>
      </c>
      <c r="C65" s="25">
        <v>249.8</v>
      </c>
      <c r="D65" s="26">
        <v>332</v>
      </c>
      <c r="E65" s="25">
        <v>280</v>
      </c>
      <c r="F65" s="66">
        <f t="shared" ref="F65:F67" si="12">E65/D65*100</f>
        <v>84.337349397590373</v>
      </c>
      <c r="G65" s="67">
        <f t="shared" si="1"/>
        <v>12.089671737389907</v>
      </c>
    </row>
    <row r="66" spans="1:7" ht="22.5">
      <c r="A66" s="22" t="s">
        <v>210</v>
      </c>
      <c r="B66" s="23" t="s">
        <v>211</v>
      </c>
      <c r="C66" s="25">
        <v>8.3000000000000007</v>
      </c>
      <c r="D66" s="26"/>
      <c r="E66" s="25">
        <v>4652.2</v>
      </c>
      <c r="F66" s="66"/>
      <c r="G66" s="67">
        <f t="shared" ref="G66" si="13">E66*100/C66-100</f>
        <v>55950.602409638552</v>
      </c>
    </row>
    <row r="67" spans="1:7" ht="22.5">
      <c r="A67" s="22" t="s">
        <v>242</v>
      </c>
      <c r="B67" s="23" t="s">
        <v>243</v>
      </c>
      <c r="C67" s="25">
        <v>28.3</v>
      </c>
      <c r="D67" s="26">
        <v>59.4</v>
      </c>
      <c r="E67" s="25">
        <v>67.7</v>
      </c>
      <c r="F67" s="66">
        <f t="shared" si="12"/>
        <v>113.97306397306397</v>
      </c>
      <c r="G67" s="67">
        <f t="shared" ref="G67" si="14">E67*100/C67-100</f>
        <v>139.22261484098939</v>
      </c>
    </row>
    <row r="68" spans="1:7" ht="21">
      <c r="A68" s="8" t="s">
        <v>71</v>
      </c>
      <c r="B68" s="9" t="s">
        <v>72</v>
      </c>
      <c r="C68" s="37">
        <f>C69+C71+C76</f>
        <v>6703.8000000000011</v>
      </c>
      <c r="D68" s="37">
        <f>D69+D71+D79</f>
        <v>8091.9</v>
      </c>
      <c r="E68" s="37">
        <f>E69+E71+E79</f>
        <v>7766.2</v>
      </c>
      <c r="F68" s="64">
        <f>E68/D68*100</f>
        <v>95.974987333012024</v>
      </c>
      <c r="G68" s="65">
        <f t="shared" si="1"/>
        <v>15.847728154181198</v>
      </c>
    </row>
    <row r="69" spans="1:7" ht="63">
      <c r="A69" s="10" t="s">
        <v>73</v>
      </c>
      <c r="B69" s="11" t="s">
        <v>74</v>
      </c>
      <c r="C69" s="29">
        <f>C70</f>
        <v>112.6</v>
      </c>
      <c r="D69" s="29"/>
      <c r="E69" s="29"/>
      <c r="F69" s="66"/>
      <c r="G69" s="65">
        <f t="shared" ref="G69:G70" si="15">E69*100/C69-100</f>
        <v>-100</v>
      </c>
    </row>
    <row r="70" spans="1:7" ht="78.75">
      <c r="A70" s="22" t="s">
        <v>204</v>
      </c>
      <c r="B70" s="23" t="s">
        <v>205</v>
      </c>
      <c r="C70" s="25">
        <v>112.6</v>
      </c>
      <c r="D70" s="26"/>
      <c r="E70" s="25"/>
      <c r="F70" s="66"/>
      <c r="G70" s="67">
        <f t="shared" si="15"/>
        <v>-100</v>
      </c>
    </row>
    <row r="71" spans="1:7" ht="31.5">
      <c r="A71" s="10" t="s">
        <v>75</v>
      </c>
      <c r="B71" s="11" t="s">
        <v>76</v>
      </c>
      <c r="C71" s="12">
        <f>C72+C73</f>
        <v>4394.3</v>
      </c>
      <c r="D71" s="12">
        <f>D72+D73+D76</f>
        <v>4884.7</v>
      </c>
      <c r="E71" s="12">
        <f>E72+E73+E76</f>
        <v>4939.2</v>
      </c>
      <c r="F71" s="64">
        <f t="shared" si="0"/>
        <v>101.11572870391221</v>
      </c>
      <c r="G71" s="65">
        <f t="shared" si="1"/>
        <v>12.400154745920844</v>
      </c>
    </row>
    <row r="72" spans="1:7" ht="56.25">
      <c r="A72" s="45" t="s">
        <v>212</v>
      </c>
      <c r="B72" s="23" t="s">
        <v>213</v>
      </c>
      <c r="C72" s="44">
        <v>3087.3</v>
      </c>
      <c r="D72" s="59">
        <v>2500</v>
      </c>
      <c r="E72" s="44">
        <v>2967.5</v>
      </c>
      <c r="F72" s="68">
        <f t="shared" si="0"/>
        <v>118.7</v>
      </c>
      <c r="G72" s="69">
        <f t="shared" si="1"/>
        <v>-3.8804133061250923</v>
      </c>
    </row>
    <row r="73" spans="1:7" ht="45">
      <c r="A73" s="10" t="s">
        <v>269</v>
      </c>
      <c r="B73" s="41" t="s">
        <v>274</v>
      </c>
      <c r="C73" s="36">
        <f>C74+C75</f>
        <v>1307</v>
      </c>
      <c r="D73" s="36">
        <f>D75</f>
        <v>84.7</v>
      </c>
      <c r="E73" s="36">
        <f>E74+E75</f>
        <v>672.1</v>
      </c>
      <c r="F73" s="70">
        <f t="shared" si="0"/>
        <v>793.50649350649348</v>
      </c>
      <c r="G73" s="71">
        <f t="shared" ref="G73:G75" si="16">E73*100/C73-100</f>
        <v>-48.576893649579191</v>
      </c>
    </row>
    <row r="74" spans="1:7" ht="45">
      <c r="A74" s="46" t="s">
        <v>270</v>
      </c>
      <c r="B74" s="39" t="s">
        <v>272</v>
      </c>
      <c r="C74" s="25">
        <v>260.10000000000002</v>
      </c>
      <c r="D74" s="26"/>
      <c r="E74" s="25"/>
      <c r="F74" s="68"/>
      <c r="G74" s="69">
        <f t="shared" si="16"/>
        <v>-100</v>
      </c>
    </row>
    <row r="75" spans="1:7" ht="45">
      <c r="A75" s="46" t="s">
        <v>271</v>
      </c>
      <c r="B75" s="39" t="s">
        <v>273</v>
      </c>
      <c r="C75" s="25">
        <v>1046.9000000000001</v>
      </c>
      <c r="D75" s="26">
        <v>84.7</v>
      </c>
      <c r="E75" s="25">
        <v>672.1</v>
      </c>
      <c r="F75" s="68">
        <f t="shared" si="0"/>
        <v>793.50649350649348</v>
      </c>
      <c r="G75" s="69">
        <f t="shared" si="16"/>
        <v>-35.800936097048435</v>
      </c>
    </row>
    <row r="76" spans="1:7" ht="63">
      <c r="A76" s="10" t="s">
        <v>77</v>
      </c>
      <c r="B76" s="11" t="s">
        <v>78</v>
      </c>
      <c r="C76" s="29">
        <f>C77+C78</f>
        <v>2196.9</v>
      </c>
      <c r="D76" s="29">
        <f>D77+D78</f>
        <v>2300</v>
      </c>
      <c r="E76" s="29">
        <f>E77+E78</f>
        <v>1299.5999999999999</v>
      </c>
      <c r="F76" s="64">
        <f t="shared" si="0"/>
        <v>56.504347826086956</v>
      </c>
      <c r="G76" s="65">
        <f t="shared" si="1"/>
        <v>-40.843916427693578</v>
      </c>
    </row>
    <row r="77" spans="1:7" ht="78.75">
      <c r="A77" s="22" t="s">
        <v>206</v>
      </c>
      <c r="B77" s="23" t="s">
        <v>207</v>
      </c>
      <c r="C77" s="25">
        <v>1937.3</v>
      </c>
      <c r="D77" s="26">
        <v>2000</v>
      </c>
      <c r="E77" s="25">
        <v>1286.5999999999999</v>
      </c>
      <c r="F77" s="66">
        <f t="shared" si="0"/>
        <v>64.33</v>
      </c>
      <c r="G77" s="67">
        <f t="shared" ref="G77:G153" si="17">E77*100/C77-100</f>
        <v>-33.587983275692977</v>
      </c>
    </row>
    <row r="78" spans="1:7" ht="56.25">
      <c r="A78" s="22" t="s">
        <v>208</v>
      </c>
      <c r="B78" s="23" t="s">
        <v>209</v>
      </c>
      <c r="C78" s="25">
        <v>259.60000000000002</v>
      </c>
      <c r="D78" s="26">
        <v>300</v>
      </c>
      <c r="E78" s="25">
        <v>13</v>
      </c>
      <c r="F78" s="66">
        <f t="shared" si="0"/>
        <v>4.3333333333333339</v>
      </c>
      <c r="G78" s="67">
        <f t="shared" si="17"/>
        <v>-94.992295839753467</v>
      </c>
    </row>
    <row r="79" spans="1:7" ht="27" customHeight="1">
      <c r="A79" s="8" t="s">
        <v>284</v>
      </c>
      <c r="B79" s="54" t="s">
        <v>287</v>
      </c>
      <c r="C79" s="25"/>
      <c r="D79" s="60">
        <f>D81+D80</f>
        <v>3207.2</v>
      </c>
      <c r="E79" s="60">
        <f>E81+E80</f>
        <v>2827</v>
      </c>
      <c r="F79" s="64">
        <f t="shared" ref="F79:F81" si="18">E79/D79*100</f>
        <v>88.145422798702924</v>
      </c>
      <c r="G79" s="67"/>
    </row>
    <row r="80" spans="1:7" ht="36" customHeight="1">
      <c r="A80" s="22" t="s">
        <v>282</v>
      </c>
      <c r="B80" s="54" t="s">
        <v>285</v>
      </c>
      <c r="C80" s="25"/>
      <c r="D80" s="26">
        <v>359.2</v>
      </c>
      <c r="E80" s="25"/>
      <c r="F80" s="66">
        <f t="shared" si="18"/>
        <v>0</v>
      </c>
      <c r="G80" s="67"/>
    </row>
    <row r="81" spans="1:8" ht="36" customHeight="1">
      <c r="A81" s="22" t="s">
        <v>283</v>
      </c>
      <c r="B81" s="54" t="s">
        <v>286</v>
      </c>
      <c r="C81" s="25"/>
      <c r="D81" s="26">
        <v>2848</v>
      </c>
      <c r="E81" s="25">
        <v>2827</v>
      </c>
      <c r="F81" s="66">
        <f t="shared" si="18"/>
        <v>99.262640449438194</v>
      </c>
      <c r="G81" s="67"/>
    </row>
    <row r="82" spans="1:8">
      <c r="A82" s="8" t="s">
        <v>79</v>
      </c>
      <c r="B82" s="9" t="s">
        <v>80</v>
      </c>
      <c r="C82" s="35">
        <f>C83+C96+C101+C109+C99</f>
        <v>951.3</v>
      </c>
      <c r="D82" s="35">
        <f>D83+D96+D101+D109+D99</f>
        <v>1476.5000000000002</v>
      </c>
      <c r="E82" s="35">
        <f>E83+E96+E101+E109+E99</f>
        <v>2586.1999999999998</v>
      </c>
      <c r="F82" s="64">
        <f t="shared" ref="F82:F156" si="19">E82/D82*100</f>
        <v>175.15746698272937</v>
      </c>
      <c r="G82" s="65">
        <f t="shared" si="17"/>
        <v>171.85956060128245</v>
      </c>
    </row>
    <row r="83" spans="1:8" ht="31.5">
      <c r="A83" s="10" t="s">
        <v>81</v>
      </c>
      <c r="B83" s="11" t="s">
        <v>82</v>
      </c>
      <c r="C83" s="12">
        <f>+C84+C85++C87+C89+C90+C91+C92+C93+C94+C86+DC8096</f>
        <v>484.4</v>
      </c>
      <c r="D83" s="12">
        <f>D84+D85++D87+D89+D90+D91+D92+D93+D94+D86+D95+D88</f>
        <v>1188.2000000000003</v>
      </c>
      <c r="E83" s="12">
        <f>E84+E85++E87+E89+E90+E91+E92+E93+E94+E86+E95+E88</f>
        <v>1598.8</v>
      </c>
      <c r="F83" s="64">
        <f t="shared" si="19"/>
        <v>134.55647197441505</v>
      </c>
      <c r="G83" s="65">
        <f t="shared" si="17"/>
        <v>230.05780346820814</v>
      </c>
      <c r="H83" s="30"/>
    </row>
    <row r="84" spans="1:8" ht="67.5">
      <c r="A84" s="13" t="s">
        <v>220</v>
      </c>
      <c r="B84" s="14" t="s">
        <v>221</v>
      </c>
      <c r="C84" s="25">
        <v>42.3</v>
      </c>
      <c r="D84" s="26">
        <v>73.8</v>
      </c>
      <c r="E84" s="25">
        <v>65</v>
      </c>
      <c r="F84" s="66">
        <f t="shared" si="19"/>
        <v>88.075880758807585</v>
      </c>
      <c r="G84" s="67">
        <f t="shared" si="17"/>
        <v>53.664302600472837</v>
      </c>
    </row>
    <row r="85" spans="1:8" ht="90">
      <c r="A85" s="13" t="s">
        <v>222</v>
      </c>
      <c r="B85" s="14" t="s">
        <v>223</v>
      </c>
      <c r="C85" s="25">
        <v>139.9</v>
      </c>
      <c r="D85" s="26">
        <v>270.10000000000002</v>
      </c>
      <c r="E85" s="25">
        <v>151.69999999999999</v>
      </c>
      <c r="F85" s="66">
        <f t="shared" si="19"/>
        <v>56.164383561643824</v>
      </c>
      <c r="G85" s="67">
        <f t="shared" si="17"/>
        <v>8.4345961401000551</v>
      </c>
    </row>
    <row r="86" spans="1:8" ht="67.5">
      <c r="A86" s="13" t="s">
        <v>224</v>
      </c>
      <c r="B86" s="14" t="s">
        <v>225</v>
      </c>
      <c r="C86" s="25">
        <v>41.5</v>
      </c>
      <c r="D86" s="26">
        <v>46.4</v>
      </c>
      <c r="E86" s="25">
        <v>23.8</v>
      </c>
      <c r="F86" s="66">
        <f t="shared" si="19"/>
        <v>51.293103448275865</v>
      </c>
      <c r="G86" s="67">
        <f t="shared" si="17"/>
        <v>-42.650602409638552</v>
      </c>
    </row>
    <row r="87" spans="1:8" ht="78.75">
      <c r="A87" s="13" t="s">
        <v>226</v>
      </c>
      <c r="B87" s="14" t="s">
        <v>227</v>
      </c>
      <c r="C87" s="25">
        <v>13.5</v>
      </c>
      <c r="D87" s="26">
        <v>183.6</v>
      </c>
      <c r="E87" s="25">
        <v>19.600000000000001</v>
      </c>
      <c r="F87" s="66">
        <f t="shared" si="19"/>
        <v>10.675381263616558</v>
      </c>
      <c r="G87" s="67">
        <f t="shared" si="17"/>
        <v>45.18518518518519</v>
      </c>
    </row>
    <row r="88" spans="1:8" ht="54.6" customHeight="1">
      <c r="A88" s="13" t="s">
        <v>277</v>
      </c>
      <c r="B88" s="53" t="s">
        <v>281</v>
      </c>
      <c r="C88" s="25"/>
      <c r="D88" s="26">
        <v>2.7</v>
      </c>
      <c r="E88" s="25">
        <v>4</v>
      </c>
      <c r="F88" s="66">
        <f t="shared" si="19"/>
        <v>148.14814814814815</v>
      </c>
      <c r="G88" s="67"/>
    </row>
    <row r="89" spans="1:8" ht="67.5">
      <c r="A89" s="13" t="s">
        <v>228</v>
      </c>
      <c r="B89" s="14" t="s">
        <v>229</v>
      </c>
      <c r="C89" s="25"/>
      <c r="D89" s="26">
        <v>10.3</v>
      </c>
      <c r="E89" s="25">
        <v>3</v>
      </c>
      <c r="F89" s="66">
        <f t="shared" si="19"/>
        <v>29.126213592233007</v>
      </c>
      <c r="G89" s="67"/>
    </row>
    <row r="90" spans="1:8" ht="90">
      <c r="A90" s="13" t="s">
        <v>230</v>
      </c>
      <c r="B90" s="14" t="s">
        <v>231</v>
      </c>
      <c r="C90" s="25">
        <v>1</v>
      </c>
      <c r="D90" s="26">
        <v>75</v>
      </c>
      <c r="E90" s="25"/>
      <c r="F90" s="66"/>
      <c r="G90" s="67">
        <f t="shared" ref="G90" si="20">E90*100/C90-100</f>
        <v>-100</v>
      </c>
    </row>
    <row r="91" spans="1:8" ht="101.25">
      <c r="A91" s="13" t="s">
        <v>232</v>
      </c>
      <c r="B91" s="14" t="s">
        <v>233</v>
      </c>
      <c r="C91" s="25">
        <v>26.1</v>
      </c>
      <c r="D91" s="26">
        <v>43.7</v>
      </c>
      <c r="E91" s="25">
        <v>9.1999999999999993</v>
      </c>
      <c r="F91" s="66">
        <f t="shared" ref="F91:F92" si="21">E91/D91*100</f>
        <v>21.052631578947363</v>
      </c>
      <c r="G91" s="67">
        <f t="shared" ref="G91:G92" si="22">E91*100/C91-100</f>
        <v>-64.750957854406138</v>
      </c>
    </row>
    <row r="92" spans="1:8" ht="78.75">
      <c r="A92" s="13" t="s">
        <v>234</v>
      </c>
      <c r="B92" s="14" t="s">
        <v>235</v>
      </c>
      <c r="C92" s="25">
        <v>5.0999999999999996</v>
      </c>
      <c r="D92" s="26">
        <v>3.9</v>
      </c>
      <c r="E92" s="25">
        <v>10.3</v>
      </c>
      <c r="F92" s="66">
        <f t="shared" si="21"/>
        <v>264.10256410256414</v>
      </c>
      <c r="G92" s="67">
        <f t="shared" si="22"/>
        <v>101.9607843137255</v>
      </c>
    </row>
    <row r="93" spans="1:8" ht="67.5">
      <c r="A93" s="13" t="s">
        <v>236</v>
      </c>
      <c r="B93" s="14" t="s">
        <v>237</v>
      </c>
      <c r="C93" s="25">
        <v>59.1</v>
      </c>
      <c r="D93" s="26">
        <v>155.30000000000001</v>
      </c>
      <c r="E93" s="25">
        <v>119.7</v>
      </c>
      <c r="F93" s="66">
        <f t="shared" si="19"/>
        <v>77.076625885383123</v>
      </c>
      <c r="G93" s="67">
        <f t="shared" si="17"/>
        <v>102.53807106598984</v>
      </c>
    </row>
    <row r="94" spans="1:8" ht="78.75">
      <c r="A94" s="13" t="s">
        <v>238</v>
      </c>
      <c r="B94" s="14" t="s">
        <v>239</v>
      </c>
      <c r="C94" s="25">
        <v>155.9</v>
      </c>
      <c r="D94" s="26">
        <v>307.2</v>
      </c>
      <c r="E94" s="25">
        <v>1132.5</v>
      </c>
      <c r="F94" s="66">
        <f t="shared" si="19"/>
        <v>368.65234375</v>
      </c>
      <c r="G94" s="67">
        <f t="shared" si="17"/>
        <v>626.42719692110325</v>
      </c>
    </row>
    <row r="95" spans="1:8" ht="123.75">
      <c r="A95" s="13" t="s">
        <v>256</v>
      </c>
      <c r="B95" s="34" t="s">
        <v>257</v>
      </c>
      <c r="C95" s="25"/>
      <c r="D95" s="26">
        <v>16.2</v>
      </c>
      <c r="E95" s="25">
        <v>60</v>
      </c>
      <c r="F95" s="66">
        <f t="shared" si="19"/>
        <v>370.37037037037038</v>
      </c>
      <c r="G95" s="67"/>
    </row>
    <row r="96" spans="1:8" ht="94.5">
      <c r="A96" s="10" t="s">
        <v>83</v>
      </c>
      <c r="B96" s="11" t="s">
        <v>84</v>
      </c>
      <c r="C96" s="12">
        <f>C97+C98</f>
        <v>5</v>
      </c>
      <c r="D96" s="12">
        <f>D97+D98+D100</f>
        <v>235.1</v>
      </c>
      <c r="E96" s="12">
        <f>E97+E98</f>
        <v>152.30000000000001</v>
      </c>
      <c r="F96" s="64">
        <f t="shared" si="19"/>
        <v>64.780944279030209</v>
      </c>
      <c r="G96" s="65">
        <f t="shared" ref="G96:G97" si="23">E96*100/C96-100</f>
        <v>2946.0000000000005</v>
      </c>
    </row>
    <row r="97" spans="1:9" ht="67.5">
      <c r="A97" s="13" t="s">
        <v>240</v>
      </c>
      <c r="B97" s="14" t="s">
        <v>241</v>
      </c>
      <c r="C97" s="25">
        <v>5</v>
      </c>
      <c r="D97" s="26"/>
      <c r="E97" s="25">
        <v>152.30000000000001</v>
      </c>
      <c r="F97" s="66"/>
      <c r="G97" s="67">
        <f t="shared" si="23"/>
        <v>2946.0000000000005</v>
      </c>
    </row>
    <row r="98" spans="1:9" ht="67.5">
      <c r="A98" s="13" t="s">
        <v>261</v>
      </c>
      <c r="B98" s="39" t="s">
        <v>262</v>
      </c>
      <c r="C98" s="25"/>
      <c r="D98" s="26">
        <v>235.1</v>
      </c>
      <c r="E98" s="25"/>
      <c r="F98" s="66"/>
      <c r="G98" s="65"/>
    </row>
    <row r="99" spans="1:9" ht="55.9" customHeight="1">
      <c r="A99" s="10" t="s">
        <v>265</v>
      </c>
      <c r="B99" s="40" t="s">
        <v>266</v>
      </c>
      <c r="C99" s="36">
        <f>C100</f>
        <v>0.9</v>
      </c>
      <c r="D99" s="36"/>
      <c r="E99" s="36">
        <f>E100</f>
        <v>10.4</v>
      </c>
      <c r="F99" s="66"/>
      <c r="G99" s="65">
        <f t="shared" ref="G99:G100" si="24">E99*100/C99-100</f>
        <v>1055.5555555555554</v>
      </c>
    </row>
    <row r="100" spans="1:9" ht="45">
      <c r="A100" s="13" t="s">
        <v>263</v>
      </c>
      <c r="B100" s="33" t="s">
        <v>264</v>
      </c>
      <c r="C100" s="25">
        <v>0.9</v>
      </c>
      <c r="D100" s="26"/>
      <c r="E100" s="25">
        <v>10.4</v>
      </c>
      <c r="F100" s="66"/>
      <c r="G100" s="67">
        <f t="shared" si="24"/>
        <v>1055.5555555555554</v>
      </c>
    </row>
    <row r="101" spans="1:9" ht="21">
      <c r="A101" s="10" t="s">
        <v>85</v>
      </c>
      <c r="B101" s="11" t="s">
        <v>86</v>
      </c>
      <c r="C101" s="12">
        <f>C103+C106+C107+C102</f>
        <v>455.59999999999997</v>
      </c>
      <c r="D101" s="12">
        <f>D103+D106+D107+D102+D105+D108</f>
        <v>3.2</v>
      </c>
      <c r="E101" s="12">
        <f>E103+E106+E107+E102+E105+E108+E104</f>
        <v>569.69999999999993</v>
      </c>
      <c r="F101" s="64">
        <f t="shared" si="19"/>
        <v>17803.124999999996</v>
      </c>
      <c r="G101" s="65">
        <f t="shared" si="17"/>
        <v>25.043898156277436</v>
      </c>
    </row>
    <row r="102" spans="1:9" ht="33.75">
      <c r="A102" s="3" t="s">
        <v>267</v>
      </c>
      <c r="B102" s="38" t="s">
        <v>268</v>
      </c>
      <c r="C102" s="47">
        <v>37.700000000000003</v>
      </c>
      <c r="D102" s="12"/>
      <c r="E102" s="47"/>
      <c r="F102" s="66"/>
      <c r="G102" s="67">
        <f t="shared" si="17"/>
        <v>-100</v>
      </c>
    </row>
    <row r="103" spans="1:9" ht="56.25">
      <c r="A103" s="3" t="s">
        <v>255</v>
      </c>
      <c r="B103" s="41" t="s">
        <v>258</v>
      </c>
      <c r="C103" s="25">
        <v>177.3</v>
      </c>
      <c r="D103" s="26"/>
      <c r="E103" s="25">
        <v>179.6</v>
      </c>
      <c r="F103" s="66"/>
      <c r="G103" s="67">
        <f t="shared" si="17"/>
        <v>1.2972363226170245</v>
      </c>
    </row>
    <row r="104" spans="1:9" ht="46.15" customHeight="1">
      <c r="A104" s="3" t="s">
        <v>301</v>
      </c>
      <c r="B104" s="52" t="s">
        <v>302</v>
      </c>
      <c r="C104" s="25"/>
      <c r="D104" s="26"/>
      <c r="E104" s="25">
        <v>24.7</v>
      </c>
      <c r="F104" s="66"/>
      <c r="G104" s="67"/>
    </row>
    <row r="105" spans="1:9" ht="135">
      <c r="A105" s="3" t="s">
        <v>278</v>
      </c>
      <c r="B105" s="38" t="s">
        <v>280</v>
      </c>
      <c r="C105" s="25"/>
      <c r="D105" s="26"/>
      <c r="E105" s="25">
        <v>25.4</v>
      </c>
      <c r="F105" s="66"/>
      <c r="G105" s="67"/>
    </row>
    <row r="106" spans="1:9" ht="45">
      <c r="A106" s="13" t="s">
        <v>218</v>
      </c>
      <c r="B106" s="14" t="s">
        <v>219</v>
      </c>
      <c r="C106" s="25">
        <v>143.5</v>
      </c>
      <c r="D106" s="26"/>
      <c r="E106" s="25">
        <v>217.6</v>
      </c>
      <c r="F106" s="66"/>
      <c r="G106" s="67">
        <f t="shared" si="17"/>
        <v>51.637630662020911</v>
      </c>
    </row>
    <row r="107" spans="1:9" ht="56.25">
      <c r="A107" s="13" t="s">
        <v>214</v>
      </c>
      <c r="B107" s="14" t="s">
        <v>215</v>
      </c>
      <c r="C107" s="25">
        <v>97.1</v>
      </c>
      <c r="D107" s="26">
        <v>1.2</v>
      </c>
      <c r="E107" s="25">
        <v>119.1</v>
      </c>
      <c r="F107" s="66">
        <f t="shared" ref="F107" si="25">E107/D107*100</f>
        <v>9925</v>
      </c>
      <c r="G107" s="67">
        <f t="shared" ref="G107" si="26">E107*100/C107-100</f>
        <v>22.657054582904223</v>
      </c>
      <c r="H107" s="24"/>
      <c r="I107" s="30"/>
    </row>
    <row r="108" spans="1:9" ht="67.5">
      <c r="A108" s="13" t="s">
        <v>216</v>
      </c>
      <c r="B108" s="14" t="s">
        <v>217</v>
      </c>
      <c r="C108" s="25"/>
      <c r="D108" s="26">
        <v>2</v>
      </c>
      <c r="E108" s="25">
        <v>3.3</v>
      </c>
      <c r="F108" s="66">
        <f t="shared" ref="F108" si="27">E108/D108*100</f>
        <v>165</v>
      </c>
      <c r="G108" s="67"/>
      <c r="H108" s="24"/>
      <c r="I108" s="30"/>
    </row>
    <row r="109" spans="1:9" ht="21">
      <c r="A109" s="10" t="s">
        <v>87</v>
      </c>
      <c r="B109" s="11" t="s">
        <v>88</v>
      </c>
      <c r="C109" s="12">
        <f>C110</f>
        <v>5.4</v>
      </c>
      <c r="D109" s="29">
        <f>D110</f>
        <v>50</v>
      </c>
      <c r="E109" s="12">
        <f>E110</f>
        <v>255</v>
      </c>
      <c r="F109" s="64">
        <f t="shared" ref="F109:F110" si="28">E109/D109*100</f>
        <v>509.99999999999994</v>
      </c>
      <c r="G109" s="65">
        <f t="shared" ref="G109:G111" si="29">E109*100/C109-100</f>
        <v>4622.2222222222217</v>
      </c>
    </row>
    <row r="110" spans="1:9" ht="90">
      <c r="A110" s="13" t="s">
        <v>89</v>
      </c>
      <c r="B110" s="14" t="s">
        <v>90</v>
      </c>
      <c r="C110" s="25">
        <v>5.4</v>
      </c>
      <c r="D110" s="26">
        <v>50</v>
      </c>
      <c r="E110" s="25">
        <v>255</v>
      </c>
      <c r="F110" s="66">
        <f t="shared" si="28"/>
        <v>509.99999999999994</v>
      </c>
      <c r="G110" s="67">
        <f t="shared" si="29"/>
        <v>4622.2222222222217</v>
      </c>
    </row>
    <row r="111" spans="1:9">
      <c r="A111" s="8" t="s">
        <v>91</v>
      </c>
      <c r="B111" s="9" t="s">
        <v>92</v>
      </c>
      <c r="C111" s="28">
        <f>C112+C115</f>
        <v>153.5</v>
      </c>
      <c r="D111" s="28"/>
      <c r="E111" s="28">
        <f>E112+E115+E117</f>
        <v>1339.2</v>
      </c>
      <c r="F111" s="66"/>
      <c r="G111" s="65">
        <f t="shared" si="29"/>
        <v>772.44299674267097</v>
      </c>
    </row>
    <row r="112" spans="1:9">
      <c r="A112" s="10" t="s">
        <v>93</v>
      </c>
      <c r="B112" s="11" t="s">
        <v>94</v>
      </c>
      <c r="C112" s="12">
        <f>C113+C114</f>
        <v>139.4</v>
      </c>
      <c r="D112" s="29"/>
      <c r="E112" s="12">
        <f>E113+E114</f>
        <v>-144.6</v>
      </c>
      <c r="F112" s="66"/>
      <c r="G112" s="67">
        <f t="shared" ref="G112:G116" si="30">E112*100/C112-100</f>
        <v>-203.73027259684361</v>
      </c>
    </row>
    <row r="113" spans="1:10" ht="22.5">
      <c r="A113" s="13" t="s">
        <v>95</v>
      </c>
      <c r="B113" s="14" t="s">
        <v>96</v>
      </c>
      <c r="C113" s="25">
        <v>141.4</v>
      </c>
      <c r="D113" s="26"/>
      <c r="E113" s="25">
        <v>-144.6</v>
      </c>
      <c r="F113" s="66"/>
      <c r="G113" s="67">
        <f t="shared" si="30"/>
        <v>-202.26308345120225</v>
      </c>
      <c r="J113" s="30"/>
    </row>
    <row r="114" spans="1:10" ht="22.5">
      <c r="A114" s="13" t="s">
        <v>97</v>
      </c>
      <c r="B114" s="14" t="s">
        <v>98</v>
      </c>
      <c r="C114" s="25">
        <v>-2</v>
      </c>
      <c r="D114" s="26"/>
      <c r="E114" s="25"/>
      <c r="F114" s="66"/>
      <c r="G114" s="67">
        <f t="shared" si="30"/>
        <v>-100</v>
      </c>
    </row>
    <row r="115" spans="1:10">
      <c r="A115" s="10" t="s">
        <v>99</v>
      </c>
      <c r="B115" s="11" t="s">
        <v>100</v>
      </c>
      <c r="C115" s="12">
        <f>C116</f>
        <v>14.1</v>
      </c>
      <c r="D115" s="12"/>
      <c r="E115" s="12">
        <f>E116</f>
        <v>1323.2</v>
      </c>
      <c r="F115" s="66"/>
      <c r="G115" s="67">
        <f t="shared" si="30"/>
        <v>9284.3971631205677</v>
      </c>
    </row>
    <row r="116" spans="1:10" ht="22.5">
      <c r="A116" s="13" t="s">
        <v>101</v>
      </c>
      <c r="B116" s="14" t="s">
        <v>102</v>
      </c>
      <c r="C116" s="25">
        <v>14.1</v>
      </c>
      <c r="D116" s="25"/>
      <c r="E116" s="25">
        <v>1323.2</v>
      </c>
      <c r="F116" s="66"/>
      <c r="G116" s="67">
        <f t="shared" si="30"/>
        <v>9284.3971631205677</v>
      </c>
    </row>
    <row r="117" spans="1:10">
      <c r="A117" s="10" t="s">
        <v>303</v>
      </c>
      <c r="B117" s="61" t="s">
        <v>308</v>
      </c>
      <c r="C117" s="25"/>
      <c r="D117" s="25"/>
      <c r="E117" s="36">
        <f>E118+E119</f>
        <v>160.6</v>
      </c>
      <c r="F117" s="66"/>
      <c r="G117" s="67"/>
    </row>
    <row r="118" spans="1:10" ht="22.5">
      <c r="A118" s="62" t="s">
        <v>306</v>
      </c>
      <c r="B118" s="63" t="s">
        <v>307</v>
      </c>
      <c r="C118" s="25"/>
      <c r="D118" s="25"/>
      <c r="E118" s="25">
        <v>70.099999999999994</v>
      </c>
      <c r="F118" s="66"/>
      <c r="G118" s="67"/>
    </row>
    <row r="119" spans="1:10" ht="22.5">
      <c r="A119" s="62" t="s">
        <v>305</v>
      </c>
      <c r="B119" s="63" t="s">
        <v>304</v>
      </c>
      <c r="C119" s="25"/>
      <c r="D119" s="25"/>
      <c r="E119" s="25">
        <v>90.5</v>
      </c>
      <c r="F119" s="66"/>
      <c r="G119" s="67"/>
    </row>
    <row r="120" spans="1:10">
      <c r="A120" s="77" t="s">
        <v>103</v>
      </c>
      <c r="B120" s="123" t="s">
        <v>104</v>
      </c>
      <c r="C120" s="113">
        <f>C121+C153+C159+C162</f>
        <v>1183934.9148000001</v>
      </c>
      <c r="D120" s="113">
        <f>D121+D153+D159+D162</f>
        <v>1590312.8962099999</v>
      </c>
      <c r="E120" s="113">
        <f>E121+E153+E159+E162</f>
        <v>861636.71855999983</v>
      </c>
      <c r="F120" s="64">
        <f t="shared" si="19"/>
        <v>54.180326438491079</v>
      </c>
      <c r="G120" s="65">
        <f t="shared" si="17"/>
        <v>-27.222627883598278</v>
      </c>
    </row>
    <row r="121" spans="1:10" ht="31.5">
      <c r="A121" s="90" t="s">
        <v>105</v>
      </c>
      <c r="B121" s="124" t="s">
        <v>106</v>
      </c>
      <c r="C121" s="114">
        <f>C122+C126+C140+C148</f>
        <v>1182925.68227</v>
      </c>
      <c r="D121" s="114">
        <f>D122+D126+D140+D148</f>
        <v>1590175.69621</v>
      </c>
      <c r="E121" s="114">
        <f>E122+E126+E140+E148</f>
        <v>894422.45786999993</v>
      </c>
      <c r="F121" s="64">
        <f t="shared" si="19"/>
        <v>56.246769460868542</v>
      </c>
      <c r="G121" s="65">
        <f t="shared" si="17"/>
        <v>-24.388956020159341</v>
      </c>
    </row>
    <row r="122" spans="1:10" ht="21">
      <c r="A122" s="125" t="s">
        <v>107</v>
      </c>
      <c r="B122" s="126" t="s">
        <v>108</v>
      </c>
      <c r="C122" s="115">
        <v>30701.8</v>
      </c>
      <c r="D122" s="115">
        <f>D123+D124+D125</f>
        <v>69127</v>
      </c>
      <c r="E122" s="115">
        <f>E123+E124+E125</f>
        <v>37085.450339999996</v>
      </c>
      <c r="F122" s="64">
        <f t="shared" si="19"/>
        <v>53.648285532425824</v>
      </c>
      <c r="G122" s="65">
        <f t="shared" si="17"/>
        <v>20.792430215817959</v>
      </c>
    </row>
    <row r="123" spans="1:10">
      <c r="A123" s="127" t="s">
        <v>109</v>
      </c>
      <c r="B123" s="128" t="s">
        <v>110</v>
      </c>
      <c r="C123" s="116">
        <v>125.14998</v>
      </c>
      <c r="D123" s="145">
        <v>68</v>
      </c>
      <c r="E123" s="118">
        <v>34.000019999999999</v>
      </c>
      <c r="F123" s="66">
        <f t="shared" si="19"/>
        <v>50.0000294117647</v>
      </c>
      <c r="G123" s="67">
        <f t="shared" si="17"/>
        <v>-72.832580556545039</v>
      </c>
    </row>
    <row r="124" spans="1:10" ht="22.5">
      <c r="A124" s="127" t="s">
        <v>111</v>
      </c>
      <c r="B124" s="128" t="s">
        <v>112</v>
      </c>
      <c r="C124" s="116">
        <v>26798.55</v>
      </c>
      <c r="D124" s="145">
        <v>69059</v>
      </c>
      <c r="E124" s="118">
        <v>34529.500019999999</v>
      </c>
      <c r="F124" s="66">
        <f t="shared" si="19"/>
        <v>50.000000028960741</v>
      </c>
      <c r="G124" s="67">
        <f t="shared" si="17"/>
        <v>28.848389259866678</v>
      </c>
    </row>
    <row r="125" spans="1:10">
      <c r="A125" s="127" t="s">
        <v>399</v>
      </c>
      <c r="B125" s="129" t="s">
        <v>400</v>
      </c>
      <c r="C125" s="116">
        <v>3778.0575899999999</v>
      </c>
      <c r="D125" s="29"/>
      <c r="E125" s="118">
        <v>2521.9503</v>
      </c>
      <c r="F125" s="66"/>
      <c r="G125" s="67">
        <f t="shared" ref="G125:G164" si="31">E125*100/C125-100</f>
        <v>-33.247436283786243</v>
      </c>
    </row>
    <row r="126" spans="1:10" ht="21">
      <c r="A126" s="125" t="s">
        <v>113</v>
      </c>
      <c r="B126" s="130" t="s">
        <v>114</v>
      </c>
      <c r="C126" s="117">
        <f>C127+C128+C129+C130+C131+C132+C133+C134+C135+C136+C137+C138+C139</f>
        <v>639410.62104</v>
      </c>
      <c r="D126" s="117">
        <f t="shared" ref="D126:E126" si="32">D127+D128+D129+D130+D131+D132+D133+D134+D135+D136+D137+D138+D139</f>
        <v>625134.28870999999</v>
      </c>
      <c r="E126" s="117">
        <f t="shared" si="32"/>
        <v>349574.47993999999</v>
      </c>
      <c r="F126" s="64">
        <f t="shared" ref="F125:F164" si="33">E126/D126*100</f>
        <v>55.919901732052921</v>
      </c>
      <c r="G126" s="65">
        <f t="shared" si="31"/>
        <v>-45.32864040146567</v>
      </c>
    </row>
    <row r="127" spans="1:10" ht="22.5">
      <c r="A127" s="127" t="s">
        <v>176</v>
      </c>
      <c r="B127" s="129" t="s">
        <v>175</v>
      </c>
      <c r="C127" s="116">
        <v>0</v>
      </c>
      <c r="D127" s="145">
        <v>173421.88316</v>
      </c>
      <c r="E127" s="118">
        <v>35681.545100000003</v>
      </c>
      <c r="F127" s="66">
        <f t="shared" si="33"/>
        <v>20.57499575591623</v>
      </c>
      <c r="G127" s="65"/>
    </row>
    <row r="128" spans="1:10" ht="101.25">
      <c r="A128" s="127" t="s">
        <v>115</v>
      </c>
      <c r="B128" s="129" t="s">
        <v>116</v>
      </c>
      <c r="C128" s="116">
        <v>464591.90841999999</v>
      </c>
      <c r="D128" s="145">
        <v>72808.441709999999</v>
      </c>
      <c r="E128" s="118">
        <v>116523.73232</v>
      </c>
      <c r="F128" s="66">
        <f t="shared" si="33"/>
        <v>160.04151384549664</v>
      </c>
      <c r="G128" s="67">
        <f t="shared" si="31"/>
        <v>-74.919121446544807</v>
      </c>
    </row>
    <row r="129" spans="1:7" ht="67.5">
      <c r="A129" s="127" t="s">
        <v>117</v>
      </c>
      <c r="B129" s="129" t="s">
        <v>118</v>
      </c>
      <c r="C129" s="116">
        <v>3842.5721400000002</v>
      </c>
      <c r="D129" s="145">
        <v>3065.6185999999998</v>
      </c>
      <c r="E129" s="118">
        <v>0</v>
      </c>
      <c r="F129" s="66">
        <f t="shared" si="33"/>
        <v>0</v>
      </c>
      <c r="G129" s="67">
        <f t="shared" si="31"/>
        <v>-100</v>
      </c>
    </row>
    <row r="130" spans="1:7" ht="45">
      <c r="A130" s="127" t="s">
        <v>119</v>
      </c>
      <c r="B130" s="129" t="s">
        <v>120</v>
      </c>
      <c r="C130" s="116">
        <v>8450</v>
      </c>
      <c r="D130" s="145">
        <v>16113.4</v>
      </c>
      <c r="E130" s="118">
        <v>8860</v>
      </c>
      <c r="F130" s="66">
        <f t="shared" si="33"/>
        <v>54.985291744759024</v>
      </c>
      <c r="G130" s="67">
        <f t="shared" si="31"/>
        <v>4.8520710059171535</v>
      </c>
    </row>
    <row r="131" spans="1:7" ht="45">
      <c r="A131" s="127" t="s">
        <v>121</v>
      </c>
      <c r="B131" s="129" t="s">
        <v>122</v>
      </c>
      <c r="C131" s="116">
        <v>1281.44058</v>
      </c>
      <c r="D131" s="145">
        <v>3291.7316000000001</v>
      </c>
      <c r="E131" s="118">
        <v>3291.7316000000001</v>
      </c>
      <c r="F131" s="66">
        <f t="shared" si="33"/>
        <v>100</v>
      </c>
      <c r="G131" s="67">
        <f t="shared" si="31"/>
        <v>156.87742774620114</v>
      </c>
    </row>
    <row r="132" spans="1:7" ht="22.5">
      <c r="A132" s="127" t="s">
        <v>401</v>
      </c>
      <c r="B132" s="129" t="s">
        <v>402</v>
      </c>
      <c r="C132" s="118"/>
      <c r="D132" s="145">
        <v>1197.65003</v>
      </c>
      <c r="E132" s="118">
        <v>0</v>
      </c>
      <c r="F132" s="66">
        <f t="shared" si="33"/>
        <v>0</v>
      </c>
      <c r="G132" s="67"/>
    </row>
    <row r="133" spans="1:7" ht="22.5">
      <c r="A133" s="127" t="s">
        <v>403</v>
      </c>
      <c r="B133" s="129" t="s">
        <v>404</v>
      </c>
      <c r="C133" s="116">
        <v>12514.66704</v>
      </c>
      <c r="D133" s="26"/>
      <c r="E133" s="25"/>
      <c r="F133" s="66"/>
      <c r="G133" s="67">
        <f t="shared" si="31"/>
        <v>-100</v>
      </c>
    </row>
    <row r="134" spans="1:7">
      <c r="A134" s="127" t="s">
        <v>123</v>
      </c>
      <c r="B134" s="129" t="s">
        <v>124</v>
      </c>
      <c r="C134" s="116">
        <v>4766.893</v>
      </c>
      <c r="D134" s="145">
        <v>328.32485000000003</v>
      </c>
      <c r="E134" s="118">
        <v>328.32485000000003</v>
      </c>
      <c r="F134" s="66">
        <f t="shared" si="33"/>
        <v>100</v>
      </c>
      <c r="G134" s="67">
        <f t="shared" si="31"/>
        <v>-93.11239312482995</v>
      </c>
    </row>
    <row r="135" spans="1:7" ht="22.5">
      <c r="A135" s="127" t="s">
        <v>125</v>
      </c>
      <c r="B135" s="129" t="s">
        <v>126</v>
      </c>
      <c r="C135" s="116">
        <v>129.56084999999999</v>
      </c>
      <c r="D135" s="145">
        <v>5488.232</v>
      </c>
      <c r="E135" s="118">
        <v>193.68989999999999</v>
      </c>
      <c r="F135" s="66">
        <f t="shared" si="33"/>
        <v>3.5291857195541296</v>
      </c>
      <c r="G135" s="67">
        <f t="shared" si="31"/>
        <v>49.497243959112637</v>
      </c>
    </row>
    <row r="136" spans="1:7" ht="22.5">
      <c r="A136" s="127" t="s">
        <v>127</v>
      </c>
      <c r="B136" s="129" t="s">
        <v>128</v>
      </c>
      <c r="C136" s="116">
        <v>0</v>
      </c>
      <c r="D136" s="145">
        <v>4286.5263199999999</v>
      </c>
      <c r="E136" s="118">
        <v>295.95791000000003</v>
      </c>
      <c r="F136" s="66">
        <f t="shared" si="33"/>
        <v>6.9043763622568877</v>
      </c>
      <c r="G136" s="67"/>
    </row>
    <row r="137" spans="1:7" ht="22.5">
      <c r="A137" s="127" t="s">
        <v>405</v>
      </c>
      <c r="B137" s="129" t="s">
        <v>406</v>
      </c>
      <c r="C137" s="116">
        <v>15566.49144</v>
      </c>
      <c r="D137" s="145">
        <v>107033.61112</v>
      </c>
      <c r="E137" s="118">
        <v>49892</v>
      </c>
      <c r="F137" s="66">
        <f t="shared" si="33"/>
        <v>46.613395061541866</v>
      </c>
      <c r="G137" s="67">
        <f t="shared" si="31"/>
        <v>220.50896113813042</v>
      </c>
    </row>
    <row r="138" spans="1:7" ht="56.25">
      <c r="A138" s="131" t="s">
        <v>407</v>
      </c>
      <c r="B138" s="132" t="s">
        <v>408</v>
      </c>
      <c r="C138" s="116">
        <v>9218.4274399999995</v>
      </c>
      <c r="D138" s="145"/>
      <c r="E138" s="118"/>
      <c r="F138" s="66"/>
      <c r="G138" s="67">
        <f t="shared" si="31"/>
        <v>-100</v>
      </c>
    </row>
    <row r="139" spans="1:7">
      <c r="A139" s="127" t="s">
        <v>129</v>
      </c>
      <c r="B139" s="129" t="s">
        <v>130</v>
      </c>
      <c r="C139" s="116">
        <v>119048.66013</v>
      </c>
      <c r="D139" s="145">
        <v>238098.86932</v>
      </c>
      <c r="E139" s="118">
        <v>134507.49825999999</v>
      </c>
      <c r="F139" s="66">
        <f t="shared" si="33"/>
        <v>56.492287697185439</v>
      </c>
      <c r="G139" s="67">
        <f t="shared" si="31"/>
        <v>12.985310471465269</v>
      </c>
    </row>
    <row r="140" spans="1:7" ht="21">
      <c r="A140" s="125" t="s">
        <v>131</v>
      </c>
      <c r="B140" s="130" t="s">
        <v>132</v>
      </c>
      <c r="C140" s="119">
        <f>C141+C142+C144+C145+C146+C147+C143</f>
        <v>471474.64174999995</v>
      </c>
      <c r="D140" s="119">
        <f t="shared" ref="D140:E140" si="34">D141+D142+D144+D145+D146+D147+D143</f>
        <v>859593.85700000008</v>
      </c>
      <c r="E140" s="119">
        <f t="shared" si="34"/>
        <v>479556.92759000004</v>
      </c>
      <c r="F140" s="64">
        <f t="shared" si="33"/>
        <v>55.788780211117775</v>
      </c>
      <c r="G140" s="65">
        <f t="shared" si="31"/>
        <v>1.7142567434805329</v>
      </c>
    </row>
    <row r="141" spans="1:7" ht="33.75">
      <c r="A141" s="127" t="s">
        <v>133</v>
      </c>
      <c r="B141" s="129" t="s">
        <v>134</v>
      </c>
      <c r="C141" s="116">
        <v>32102.328529999999</v>
      </c>
      <c r="D141" s="145">
        <v>53947.767</v>
      </c>
      <c r="E141" s="118">
        <v>27584.126390000001</v>
      </c>
      <c r="F141" s="66">
        <f t="shared" si="33"/>
        <v>51.131173584997505</v>
      </c>
      <c r="G141" s="67">
        <f t="shared" si="31"/>
        <v>-14.074375121348865</v>
      </c>
    </row>
    <row r="142" spans="1:7" ht="56.25">
      <c r="A142" s="127" t="s">
        <v>135</v>
      </c>
      <c r="B142" s="129" t="s">
        <v>136</v>
      </c>
      <c r="C142" s="116">
        <v>8350</v>
      </c>
      <c r="D142" s="145">
        <v>13142</v>
      </c>
      <c r="E142" s="118">
        <v>4143.8137999999999</v>
      </c>
      <c r="F142" s="66">
        <f t="shared" si="33"/>
        <v>31.531074417896821</v>
      </c>
      <c r="G142" s="67">
        <f t="shared" si="31"/>
        <v>-50.373487425149698</v>
      </c>
    </row>
    <row r="143" spans="1:7" ht="56.25">
      <c r="A143" s="127" t="s">
        <v>137</v>
      </c>
      <c r="B143" s="128" t="s">
        <v>138</v>
      </c>
      <c r="C143" s="116">
        <v>9431.3169999999991</v>
      </c>
      <c r="D143" s="26"/>
      <c r="E143" s="25"/>
      <c r="F143" s="66"/>
      <c r="G143" s="67">
        <f t="shared" si="31"/>
        <v>-100</v>
      </c>
    </row>
    <row r="144" spans="1:7" ht="33.75">
      <c r="A144" s="127" t="s">
        <v>139</v>
      </c>
      <c r="B144" s="129" t="s">
        <v>409</v>
      </c>
      <c r="C144" s="116">
        <v>1705.89222</v>
      </c>
      <c r="D144" s="145">
        <v>4934.5770000000002</v>
      </c>
      <c r="E144" s="118">
        <v>1839.0174</v>
      </c>
      <c r="F144" s="66">
        <f t="shared" si="33"/>
        <v>37.26798467224242</v>
      </c>
      <c r="G144" s="67">
        <f t="shared" si="31"/>
        <v>7.8038447235546897</v>
      </c>
    </row>
    <row r="145" spans="1:7" ht="45">
      <c r="A145" s="127" t="s">
        <v>140</v>
      </c>
      <c r="B145" s="129" t="s">
        <v>141</v>
      </c>
      <c r="C145" s="116">
        <v>7.1589999999999998</v>
      </c>
      <c r="D145" s="145">
        <v>26.113</v>
      </c>
      <c r="E145" s="118">
        <v>3.194</v>
      </c>
      <c r="F145" s="66">
        <f t="shared" si="33"/>
        <v>12.231455596829166</v>
      </c>
      <c r="G145" s="67">
        <f t="shared" si="31"/>
        <v>-55.384830283559161</v>
      </c>
    </row>
    <row r="146" spans="1:7" ht="22.5">
      <c r="A146" s="127" t="s">
        <v>142</v>
      </c>
      <c r="B146" s="129" t="s">
        <v>143</v>
      </c>
      <c r="C146" s="116">
        <v>0.84499999999999997</v>
      </c>
      <c r="D146" s="145"/>
      <c r="E146" s="118"/>
      <c r="F146" s="66"/>
      <c r="G146" s="67">
        <f t="shared" si="31"/>
        <v>-100</v>
      </c>
    </row>
    <row r="147" spans="1:7">
      <c r="A147" s="127" t="s">
        <v>144</v>
      </c>
      <c r="B147" s="129" t="s">
        <v>145</v>
      </c>
      <c r="C147" s="116">
        <v>419877.1</v>
      </c>
      <c r="D147" s="145">
        <v>787543.4</v>
      </c>
      <c r="E147" s="118">
        <v>445986.77600000001</v>
      </c>
      <c r="F147" s="66">
        <f t="shared" si="33"/>
        <v>56.630120447965147</v>
      </c>
      <c r="G147" s="67">
        <f t="shared" si="31"/>
        <v>6.2184091487723521</v>
      </c>
    </row>
    <row r="148" spans="1:7">
      <c r="A148" s="125" t="s">
        <v>146</v>
      </c>
      <c r="B148" s="130" t="s">
        <v>147</v>
      </c>
      <c r="C148" s="138">
        <f>C150+C151+C152</f>
        <v>41338.619480000001</v>
      </c>
      <c r="D148" s="138">
        <f>D150+D151+D152+D149</f>
        <v>36320.550499999998</v>
      </c>
      <c r="E148" s="138">
        <f>E150+E151+E152+E149</f>
        <v>28205.599999999999</v>
      </c>
      <c r="F148" s="64">
        <f t="shared" si="33"/>
        <v>77.657413259746704</v>
      </c>
      <c r="G148" s="65">
        <f t="shared" si="31"/>
        <v>-31.769371220424702</v>
      </c>
    </row>
    <row r="149" spans="1:7" ht="56.25">
      <c r="A149" s="133" t="s">
        <v>415</v>
      </c>
      <c r="B149" s="134" t="s">
        <v>416</v>
      </c>
      <c r="C149" s="138"/>
      <c r="D149" s="145">
        <v>3911.0070000000001</v>
      </c>
      <c r="E149" s="118">
        <v>2180</v>
      </c>
      <c r="F149" s="66">
        <f t="shared" si="33"/>
        <v>55.740120127629531</v>
      </c>
      <c r="G149" s="65"/>
    </row>
    <row r="150" spans="1:7" ht="56.25">
      <c r="A150" s="127" t="s">
        <v>148</v>
      </c>
      <c r="B150" s="129" t="s">
        <v>149</v>
      </c>
      <c r="C150" s="116">
        <v>17010</v>
      </c>
      <c r="D150" s="145">
        <v>25214.1</v>
      </c>
      <c r="E150" s="118">
        <v>22753.599999999999</v>
      </c>
      <c r="F150" s="66">
        <f t="shared" si="33"/>
        <v>90.241571184376994</v>
      </c>
      <c r="G150" s="67">
        <f t="shared" si="31"/>
        <v>33.766019988242221</v>
      </c>
    </row>
    <row r="151" spans="1:7" ht="33.75">
      <c r="A151" s="131" t="s">
        <v>410</v>
      </c>
      <c r="B151" s="132" t="s">
        <v>411</v>
      </c>
      <c r="C151" s="116">
        <v>10000</v>
      </c>
      <c r="D151" s="145"/>
      <c r="E151" s="118"/>
      <c r="F151" s="66"/>
      <c r="G151" s="67">
        <f t="shared" si="31"/>
        <v>-100</v>
      </c>
    </row>
    <row r="152" spans="1:7" ht="22.5">
      <c r="A152" s="133" t="s">
        <v>412</v>
      </c>
      <c r="B152" s="134" t="s">
        <v>413</v>
      </c>
      <c r="C152" s="116">
        <v>14328.619479999999</v>
      </c>
      <c r="D152" s="145">
        <v>7195.4435000000003</v>
      </c>
      <c r="E152" s="118">
        <v>3272</v>
      </c>
      <c r="F152" s="66">
        <f t="shared" si="33"/>
        <v>45.473222046702197</v>
      </c>
      <c r="G152" s="67">
        <f t="shared" si="31"/>
        <v>-77.164583060028335</v>
      </c>
    </row>
    <row r="153" spans="1:7">
      <c r="A153" s="90" t="s">
        <v>150</v>
      </c>
      <c r="B153" s="135" t="s">
        <v>151</v>
      </c>
      <c r="C153" s="120">
        <f>C154</f>
        <v>188.05</v>
      </c>
      <c r="D153" s="120">
        <f t="shared" ref="D153:E153" si="35">D154</f>
        <v>137.19999999999999</v>
      </c>
      <c r="E153" s="120">
        <f t="shared" si="35"/>
        <v>279.2</v>
      </c>
      <c r="F153" s="64">
        <f t="shared" si="33"/>
        <v>203.49854227405251</v>
      </c>
      <c r="G153" s="65">
        <f t="shared" si="31"/>
        <v>48.471151289550647</v>
      </c>
    </row>
    <row r="154" spans="1:7" ht="21">
      <c r="A154" s="125" t="s">
        <v>414</v>
      </c>
      <c r="B154" s="130" t="s">
        <v>152</v>
      </c>
      <c r="C154" s="119">
        <f t="shared" ref="C154:E154" si="36">C155+C156+C157+C158</f>
        <v>188.05</v>
      </c>
      <c r="D154" s="119">
        <f t="shared" si="36"/>
        <v>137.19999999999999</v>
      </c>
      <c r="E154" s="119">
        <f t="shared" si="36"/>
        <v>279.2</v>
      </c>
      <c r="F154" s="64">
        <f t="shared" si="33"/>
        <v>203.49854227405251</v>
      </c>
      <c r="G154" s="65">
        <f t="shared" si="31"/>
        <v>48.471151289550647</v>
      </c>
    </row>
    <row r="155" spans="1:7" ht="67.5">
      <c r="A155" s="127" t="s">
        <v>153</v>
      </c>
      <c r="B155" s="129" t="s">
        <v>154</v>
      </c>
      <c r="C155" s="141">
        <v>38.6</v>
      </c>
      <c r="D155" s="26"/>
      <c r="E155" s="25">
        <v>32.799999999999997</v>
      </c>
      <c r="F155" s="66"/>
      <c r="G155" s="67">
        <f t="shared" si="31"/>
        <v>-15.025906735751306</v>
      </c>
    </row>
    <row r="156" spans="1:7" ht="22.5">
      <c r="A156" s="127" t="s">
        <v>155</v>
      </c>
      <c r="B156" s="129" t="s">
        <v>152</v>
      </c>
      <c r="C156" s="141"/>
      <c r="D156" s="26"/>
      <c r="E156" s="25">
        <v>26.5</v>
      </c>
      <c r="F156" s="66"/>
      <c r="G156" s="67"/>
    </row>
    <row r="157" spans="1:7" ht="33.75">
      <c r="A157" s="127" t="s">
        <v>157</v>
      </c>
      <c r="B157" s="129" t="s">
        <v>158</v>
      </c>
      <c r="C157" s="141">
        <v>83.45</v>
      </c>
      <c r="D157" s="139">
        <v>97.2</v>
      </c>
      <c r="E157" s="142">
        <v>179.9</v>
      </c>
      <c r="F157" s="66">
        <f t="shared" si="33"/>
        <v>185.08230452674897</v>
      </c>
      <c r="G157" s="67">
        <f t="shared" si="31"/>
        <v>115.57819053325343</v>
      </c>
    </row>
    <row r="158" spans="1:7" ht="22.5">
      <c r="A158" s="127" t="s">
        <v>159</v>
      </c>
      <c r="B158" s="129" t="s">
        <v>156</v>
      </c>
      <c r="C158" s="141">
        <v>66</v>
      </c>
      <c r="D158" s="140">
        <v>40</v>
      </c>
      <c r="E158" s="47">
        <v>40</v>
      </c>
      <c r="F158" s="66">
        <f t="shared" si="33"/>
        <v>100</v>
      </c>
      <c r="G158" s="67">
        <f t="shared" si="31"/>
        <v>-39.393939393939391</v>
      </c>
    </row>
    <row r="159" spans="1:7" ht="52.5">
      <c r="A159" s="136" t="s">
        <v>160</v>
      </c>
      <c r="B159" s="137" t="s">
        <v>161</v>
      </c>
      <c r="C159" s="121">
        <f>C160</f>
        <v>2791.5709400000001</v>
      </c>
      <c r="D159" s="60">
        <v>0</v>
      </c>
      <c r="E159" s="36">
        <f>E160</f>
        <v>26.620100000000001</v>
      </c>
      <c r="F159" s="66"/>
      <c r="G159" s="65">
        <f t="shared" si="31"/>
        <v>-99.04641148041182</v>
      </c>
    </row>
    <row r="160" spans="1:7" ht="73.5">
      <c r="A160" s="125" t="s">
        <v>162</v>
      </c>
      <c r="B160" s="130" t="s">
        <v>163</v>
      </c>
      <c r="C160" s="121">
        <f>C161</f>
        <v>2791.5709400000001</v>
      </c>
      <c r="D160" s="27">
        <v>0</v>
      </c>
      <c r="E160" s="28">
        <f>E161</f>
        <v>26.620100000000001</v>
      </c>
      <c r="F160" s="66"/>
      <c r="G160" s="65">
        <f t="shared" si="31"/>
        <v>-99.04641148041182</v>
      </c>
    </row>
    <row r="161" spans="1:7" ht="67.5">
      <c r="A161" s="127" t="s">
        <v>164</v>
      </c>
      <c r="B161" s="129" t="s">
        <v>165</v>
      </c>
      <c r="C161" s="116">
        <v>2791.5709400000001</v>
      </c>
      <c r="D161" s="29">
        <v>0</v>
      </c>
      <c r="E161" s="12">
        <v>26.620100000000001</v>
      </c>
      <c r="F161" s="66"/>
      <c r="G161" s="67">
        <f t="shared" si="31"/>
        <v>-99.04641148041182</v>
      </c>
    </row>
    <row r="162" spans="1:7" ht="42">
      <c r="A162" s="90" t="s">
        <v>166</v>
      </c>
      <c r="B162" s="135" t="s">
        <v>167</v>
      </c>
      <c r="C162" s="143">
        <f>C163</f>
        <v>-1970.38841</v>
      </c>
      <c r="D162" s="143">
        <f t="shared" ref="D162:E162" si="37">D163</f>
        <v>0</v>
      </c>
      <c r="E162" s="143">
        <f t="shared" si="37"/>
        <v>-33091.559410000002</v>
      </c>
      <c r="F162" s="66"/>
      <c r="G162" s="65">
        <f t="shared" si="31"/>
        <v>1579.4434661742657</v>
      </c>
    </row>
    <row r="163" spans="1:7" ht="42">
      <c r="A163" s="125" t="s">
        <v>168</v>
      </c>
      <c r="B163" s="130" t="s">
        <v>169</v>
      </c>
      <c r="C163" s="143">
        <f>C164</f>
        <v>-1970.38841</v>
      </c>
      <c r="D163" s="141"/>
      <c r="E163" s="146">
        <f>E164</f>
        <v>-33091.559410000002</v>
      </c>
      <c r="F163" s="66"/>
      <c r="G163" s="65">
        <f t="shared" si="31"/>
        <v>1579.4434661742657</v>
      </c>
    </row>
    <row r="164" spans="1:7" ht="45">
      <c r="A164" s="127" t="s">
        <v>170</v>
      </c>
      <c r="B164" s="129" t="s">
        <v>171</v>
      </c>
      <c r="C164" s="144">
        <v>-1970.38841</v>
      </c>
      <c r="D164" s="141"/>
      <c r="E164" s="25">
        <v>-33091.559410000002</v>
      </c>
      <c r="F164" s="66"/>
      <c r="G164" s="67">
        <f t="shared" si="31"/>
        <v>1579.4434661742657</v>
      </c>
    </row>
    <row r="165" spans="1:7">
      <c r="A165" s="87" t="s">
        <v>172</v>
      </c>
      <c r="B165" s="88"/>
      <c r="C165" s="122">
        <f>C120+C5</f>
        <v>1445501.7148000002</v>
      </c>
      <c r="D165" s="122">
        <f t="shared" ref="D165:E165" si="38">D120+D5</f>
        <v>2073029.0962099999</v>
      </c>
      <c r="E165" s="122">
        <f t="shared" si="38"/>
        <v>1144685.31856</v>
      </c>
      <c r="F165" s="64">
        <f t="shared" ref="F165" si="39">E165/D165*100</f>
        <v>55.218005413081869</v>
      </c>
      <c r="G165" s="65">
        <f>E165*100/C163-100</f>
        <v>-58194.399700615373</v>
      </c>
    </row>
  </sheetData>
  <mergeCells count="2">
    <mergeCell ref="A1:G2"/>
    <mergeCell ref="E3:G3"/>
  </mergeCell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opLeftCell="A10" workbookViewId="0">
      <selection activeCell="I29" sqref="I29"/>
    </sheetView>
  </sheetViews>
  <sheetFormatPr defaultRowHeight="15"/>
  <cols>
    <col min="2" max="2" width="26.28515625" customWidth="1"/>
    <col min="3" max="3" width="11.140625" customWidth="1"/>
    <col min="5" max="5" width="11.28515625" customWidth="1"/>
    <col min="6" max="6" width="11.5703125" customWidth="1"/>
    <col min="7" max="7" width="14.85546875" customWidth="1"/>
  </cols>
  <sheetData>
    <row r="1" spans="1:7">
      <c r="A1" s="74" t="s">
        <v>381</v>
      </c>
      <c r="B1" s="74"/>
      <c r="C1" s="74"/>
      <c r="D1" s="74"/>
      <c r="E1" s="74"/>
      <c r="F1" s="74"/>
      <c r="G1" s="74"/>
    </row>
    <row r="2" spans="1:7">
      <c r="A2" s="74"/>
      <c r="B2" s="74"/>
      <c r="C2" s="74"/>
      <c r="D2" s="74"/>
      <c r="E2" s="74"/>
      <c r="F2" s="74"/>
      <c r="G2" s="74"/>
    </row>
    <row r="3" spans="1:7">
      <c r="A3" s="75"/>
      <c r="B3" s="75"/>
      <c r="C3" s="75"/>
      <c r="D3" s="75"/>
      <c r="E3" s="75"/>
      <c r="F3" s="75"/>
      <c r="G3" s="75"/>
    </row>
    <row r="4" spans="1:7" ht="52.5">
      <c r="A4" s="76" t="s">
        <v>309</v>
      </c>
      <c r="B4" s="76" t="s">
        <v>310</v>
      </c>
      <c r="C4" s="42" t="s">
        <v>289</v>
      </c>
      <c r="D4" s="42" t="s">
        <v>382</v>
      </c>
      <c r="E4" s="42" t="s">
        <v>383</v>
      </c>
      <c r="F4" s="42" t="s">
        <v>291</v>
      </c>
      <c r="G4" s="42" t="s">
        <v>384</v>
      </c>
    </row>
    <row r="5" spans="1:7" ht="21">
      <c r="A5" s="77" t="s">
        <v>311</v>
      </c>
      <c r="B5" s="78" t="s">
        <v>312</v>
      </c>
      <c r="C5" s="79">
        <f>C6+C7+C8+C9+C10+C11+C12</f>
        <v>94794.423269999999</v>
      </c>
      <c r="D5" s="79">
        <f>D6+D7+D8+D9+D10+D11+D12</f>
        <v>269774.84691999998</v>
      </c>
      <c r="E5" s="79">
        <f>E6+E7+E8+E9+E10+E11+E12</f>
        <v>126779.75966000001</v>
      </c>
      <c r="F5" s="80">
        <f>E5/D5*100</f>
        <v>46.994655397801317</v>
      </c>
      <c r="G5" s="80">
        <f>E5*100/C5-100</f>
        <v>33.741791222145196</v>
      </c>
    </row>
    <row r="6" spans="1:7" ht="45">
      <c r="A6" s="81" t="s">
        <v>313</v>
      </c>
      <c r="B6" s="82" t="s">
        <v>314</v>
      </c>
      <c r="C6" s="84">
        <v>6552.1161300000003</v>
      </c>
      <c r="D6" s="83">
        <v>14934.60405</v>
      </c>
      <c r="E6" s="84">
        <v>6434.4658399999998</v>
      </c>
      <c r="F6" s="85">
        <f t="shared" ref="F6:F43" si="0">E6/D6*100</f>
        <v>43.084274738438744</v>
      </c>
      <c r="G6" s="85">
        <f t="shared" ref="G6:G43" si="1">E6*100/C6-100</f>
        <v>-1.7956075207720659</v>
      </c>
    </row>
    <row r="7" spans="1:7" ht="67.5">
      <c r="A7" s="81" t="s">
        <v>315</v>
      </c>
      <c r="B7" s="82" t="s">
        <v>316</v>
      </c>
      <c r="C7" s="84">
        <v>71.994</v>
      </c>
      <c r="D7" s="83">
        <v>150</v>
      </c>
      <c r="E7" s="84">
        <v>58.357999999999997</v>
      </c>
      <c r="F7" s="85">
        <f t="shared" si="0"/>
        <v>38.905333333333331</v>
      </c>
      <c r="G7" s="85">
        <f t="shared" si="1"/>
        <v>-18.940467261160663</v>
      </c>
    </row>
    <row r="8" spans="1:7" ht="67.5">
      <c r="A8" s="81" t="s">
        <v>317</v>
      </c>
      <c r="B8" s="82" t="s">
        <v>318</v>
      </c>
      <c r="C8" s="84">
        <v>71419.23057</v>
      </c>
      <c r="D8" s="83">
        <v>161838.48931999999</v>
      </c>
      <c r="E8" s="84">
        <v>77489.462790000005</v>
      </c>
      <c r="F8" s="85">
        <f t="shared" si="0"/>
        <v>47.880737836585737</v>
      </c>
      <c r="G8" s="85">
        <f t="shared" si="1"/>
        <v>8.4994365964925862</v>
      </c>
    </row>
    <row r="9" spans="1:7">
      <c r="A9" s="81" t="s">
        <v>319</v>
      </c>
      <c r="B9" s="82" t="s">
        <v>320</v>
      </c>
      <c r="C9" s="84">
        <v>7.1589999999999998</v>
      </c>
      <c r="D9" s="83">
        <v>26.113</v>
      </c>
      <c r="E9" s="84">
        <v>3.194</v>
      </c>
      <c r="F9" s="85">
        <f t="shared" si="0"/>
        <v>12.231455596829166</v>
      </c>
      <c r="G9" s="85">
        <f t="shared" si="1"/>
        <v>-55.384830283559161</v>
      </c>
    </row>
    <row r="10" spans="1:7" ht="56.25">
      <c r="A10" s="81" t="s">
        <v>321</v>
      </c>
      <c r="B10" s="82" t="s">
        <v>322</v>
      </c>
      <c r="C10" s="84">
        <v>8186.3030799999997</v>
      </c>
      <c r="D10" s="83">
        <v>19867.879000000001</v>
      </c>
      <c r="E10" s="84">
        <v>9553.9022499999992</v>
      </c>
      <c r="F10" s="85">
        <f t="shared" si="0"/>
        <v>48.087177549249212</v>
      </c>
      <c r="G10" s="85">
        <f t="shared" si="1"/>
        <v>16.705943533182733</v>
      </c>
    </row>
    <row r="11" spans="1:7">
      <c r="A11" s="81" t="s">
        <v>323</v>
      </c>
      <c r="B11" s="82" t="s">
        <v>324</v>
      </c>
      <c r="C11" s="84">
        <v>0</v>
      </c>
      <c r="D11" s="83">
        <v>889.09900000000005</v>
      </c>
      <c r="E11" s="84">
        <v>0</v>
      </c>
      <c r="F11" s="85">
        <f t="shared" si="0"/>
        <v>0</v>
      </c>
      <c r="G11" s="85"/>
    </row>
    <row r="12" spans="1:7" ht="22.5">
      <c r="A12" s="81" t="s">
        <v>325</v>
      </c>
      <c r="B12" s="82" t="s">
        <v>326</v>
      </c>
      <c r="C12" s="84">
        <v>8557.6204899999993</v>
      </c>
      <c r="D12" s="83">
        <v>72068.662549999994</v>
      </c>
      <c r="E12" s="84">
        <v>33240.376779999999</v>
      </c>
      <c r="F12" s="85">
        <f t="shared" si="0"/>
        <v>46.123204738173683</v>
      </c>
      <c r="G12" s="85">
        <f t="shared" si="1"/>
        <v>288.43013450810321</v>
      </c>
    </row>
    <row r="13" spans="1:7" ht="42">
      <c r="A13" s="77" t="s">
        <v>327</v>
      </c>
      <c r="B13" s="78" t="s">
        <v>328</v>
      </c>
      <c r="C13" s="79">
        <f>C14</f>
        <v>764.39783</v>
      </c>
      <c r="D13" s="79">
        <v>14397.32764</v>
      </c>
      <c r="E13" s="86">
        <v>3320.3215599999999</v>
      </c>
      <c r="F13" s="80">
        <f t="shared" si="0"/>
        <v>23.06206848259237</v>
      </c>
      <c r="G13" s="80">
        <f t="shared" si="1"/>
        <v>334.37087726949716</v>
      </c>
    </row>
    <row r="14" spans="1:7" ht="45">
      <c r="A14" s="81" t="s">
        <v>329</v>
      </c>
      <c r="B14" s="82" t="s">
        <v>330</v>
      </c>
      <c r="C14" s="84">
        <v>764.39783</v>
      </c>
      <c r="D14" s="83">
        <v>14367.32764</v>
      </c>
      <c r="E14" s="84">
        <v>3320.3215599999999</v>
      </c>
      <c r="F14" s="85">
        <f t="shared" si="0"/>
        <v>23.110223718681759</v>
      </c>
      <c r="G14" s="85">
        <f t="shared" si="1"/>
        <v>334.37087726949716</v>
      </c>
    </row>
    <row r="15" spans="1:7" ht="33.75">
      <c r="A15" s="81" t="s">
        <v>386</v>
      </c>
      <c r="B15" s="91" t="s">
        <v>385</v>
      </c>
      <c r="C15" s="84"/>
      <c r="D15" s="83">
        <v>30</v>
      </c>
      <c r="E15" s="84">
        <v>0</v>
      </c>
      <c r="F15" s="85"/>
      <c r="G15" s="85"/>
    </row>
    <row r="16" spans="1:7" ht="21">
      <c r="A16" s="77" t="s">
        <v>331</v>
      </c>
      <c r="B16" s="78" t="s">
        <v>332</v>
      </c>
      <c r="C16" s="79">
        <f>C18+C19</f>
        <v>42930.621830000004</v>
      </c>
      <c r="D16" s="79">
        <v>125064.08149</v>
      </c>
      <c r="E16" s="86">
        <v>44599.229959999997</v>
      </c>
      <c r="F16" s="80">
        <f t="shared" si="0"/>
        <v>35.661102235469663</v>
      </c>
      <c r="G16" s="80">
        <f t="shared" si="1"/>
        <v>3.8867550919888174</v>
      </c>
    </row>
    <row r="17" spans="1:7">
      <c r="A17" s="147" t="s">
        <v>417</v>
      </c>
      <c r="B17" s="148" t="s">
        <v>418</v>
      </c>
      <c r="C17" s="79"/>
      <c r="D17" s="83">
        <v>12625.50432</v>
      </c>
      <c r="E17" s="84">
        <v>2407.69056</v>
      </c>
      <c r="F17" s="80"/>
      <c r="G17" s="80"/>
    </row>
    <row r="18" spans="1:7" ht="22.5">
      <c r="A18" s="81" t="s">
        <v>333</v>
      </c>
      <c r="B18" s="82" t="s">
        <v>334</v>
      </c>
      <c r="C18" s="84">
        <v>22968.07703</v>
      </c>
      <c r="D18" s="83">
        <v>77687.810169999997</v>
      </c>
      <c r="E18" s="84">
        <v>23399.99438</v>
      </c>
      <c r="F18" s="85">
        <f t="shared" si="0"/>
        <v>30.120548292962653</v>
      </c>
      <c r="G18" s="85">
        <f t="shared" si="1"/>
        <v>1.8805115876085239</v>
      </c>
    </row>
    <row r="19" spans="1:7" ht="22.5">
      <c r="A19" s="81" t="s">
        <v>335</v>
      </c>
      <c r="B19" s="82" t="s">
        <v>336</v>
      </c>
      <c r="C19" s="84">
        <v>19962.5448</v>
      </c>
      <c r="D19" s="83">
        <v>34750.767</v>
      </c>
      <c r="E19" s="84">
        <v>18791.545020000001</v>
      </c>
      <c r="F19" s="85">
        <f t="shared" si="0"/>
        <v>54.075195002170751</v>
      </c>
      <c r="G19" s="85">
        <f t="shared" si="1"/>
        <v>-5.8659844810968167</v>
      </c>
    </row>
    <row r="20" spans="1:7" ht="31.5">
      <c r="A20" s="77" t="s">
        <v>337</v>
      </c>
      <c r="B20" s="78" t="s">
        <v>338</v>
      </c>
      <c r="C20" s="86">
        <f>C21+C22+C23</f>
        <v>588309.57772000006</v>
      </c>
      <c r="D20" s="79">
        <v>929205.39002000005</v>
      </c>
      <c r="E20" s="86">
        <v>282568.06179000001</v>
      </c>
      <c r="F20" s="80">
        <f t="shared" si="0"/>
        <v>30.409645146797747</v>
      </c>
      <c r="G20" s="80">
        <f t="shared" si="1"/>
        <v>-51.969494889902101</v>
      </c>
    </row>
    <row r="21" spans="1:7">
      <c r="A21" s="81" t="s">
        <v>339</v>
      </c>
      <c r="B21" s="82" t="s">
        <v>340</v>
      </c>
      <c r="C21" s="84">
        <v>556858.47071000002</v>
      </c>
      <c r="D21" s="83">
        <v>558856.04165000003</v>
      </c>
      <c r="E21" s="84">
        <v>216712.65147000001</v>
      </c>
      <c r="F21" s="85">
        <f t="shared" si="0"/>
        <v>38.777902593692041</v>
      </c>
      <c r="G21" s="85">
        <f t="shared" si="1"/>
        <v>-61.082992740742682</v>
      </c>
    </row>
    <row r="22" spans="1:7">
      <c r="A22" s="81" t="s">
        <v>341</v>
      </c>
      <c r="B22" s="82" t="s">
        <v>342</v>
      </c>
      <c r="C22" s="84">
        <v>14638.84806</v>
      </c>
      <c r="D22" s="83">
        <v>297903.89361999999</v>
      </c>
      <c r="E22" s="84">
        <v>42681.416799999999</v>
      </c>
      <c r="F22" s="85">
        <f t="shared" si="0"/>
        <v>14.327243689685885</v>
      </c>
      <c r="G22" s="85">
        <f t="shared" si="1"/>
        <v>191.56267368212576</v>
      </c>
    </row>
    <row r="23" spans="1:7">
      <c r="A23" s="81" t="s">
        <v>343</v>
      </c>
      <c r="B23" s="82" t="s">
        <v>344</v>
      </c>
      <c r="C23" s="84">
        <v>16812.258949999999</v>
      </c>
      <c r="D23" s="83">
        <v>72445.454750000004</v>
      </c>
      <c r="E23" s="84">
        <v>23173.99352</v>
      </c>
      <c r="F23" s="85">
        <f t="shared" si="0"/>
        <v>31.98819525665273</v>
      </c>
      <c r="G23" s="85">
        <f t="shared" si="1"/>
        <v>37.839855958202463</v>
      </c>
    </row>
    <row r="24" spans="1:7">
      <c r="A24" s="77" t="s">
        <v>345</v>
      </c>
      <c r="B24" s="78" t="s">
        <v>346</v>
      </c>
      <c r="C24" s="86">
        <v>644129.87821999996</v>
      </c>
      <c r="D24" s="79">
        <v>1238065.40753</v>
      </c>
      <c r="E24" s="86">
        <v>720857.85346000001</v>
      </c>
      <c r="F24" s="80">
        <f t="shared" si="0"/>
        <v>58.224537175151845</v>
      </c>
      <c r="G24" s="80">
        <f t="shared" si="1"/>
        <v>11.911879550135367</v>
      </c>
    </row>
    <row r="25" spans="1:7">
      <c r="A25" s="81" t="s">
        <v>347</v>
      </c>
      <c r="B25" s="82" t="s">
        <v>348</v>
      </c>
      <c r="C25" s="84">
        <v>177148.91383999999</v>
      </c>
      <c r="D25" s="83">
        <v>309094.32814</v>
      </c>
      <c r="E25" s="84">
        <v>175231.16767</v>
      </c>
      <c r="F25" s="85">
        <f t="shared" si="0"/>
        <v>56.691809495330325</v>
      </c>
      <c r="G25" s="85">
        <f t="shared" si="1"/>
        <v>-1.0825616304552028</v>
      </c>
    </row>
    <row r="26" spans="1:7">
      <c r="A26" s="81" t="s">
        <v>349</v>
      </c>
      <c r="B26" s="82" t="s">
        <v>350</v>
      </c>
      <c r="C26" s="84">
        <v>374408.01679999998</v>
      </c>
      <c r="D26" s="83">
        <v>757365.60109000001</v>
      </c>
      <c r="E26" s="84">
        <v>440158.68683000002</v>
      </c>
      <c r="F26" s="85">
        <f t="shared" si="0"/>
        <v>58.117068717740018</v>
      </c>
      <c r="G26" s="85">
        <f t="shared" si="1"/>
        <v>17.561234556877153</v>
      </c>
    </row>
    <row r="27" spans="1:7">
      <c r="A27" s="81" t="s">
        <v>351</v>
      </c>
      <c r="B27" s="82" t="s">
        <v>352</v>
      </c>
      <c r="C27" s="84">
        <v>65799.041800000006</v>
      </c>
      <c r="D27" s="83">
        <v>104845.59076000001</v>
      </c>
      <c r="E27" s="84">
        <v>71190.720159999997</v>
      </c>
      <c r="F27" s="85">
        <f t="shared" si="0"/>
        <v>67.900537966313991</v>
      </c>
      <c r="G27" s="85">
        <f t="shared" si="1"/>
        <v>8.1941593866796865</v>
      </c>
    </row>
    <row r="28" spans="1:7">
      <c r="A28" s="81" t="s">
        <v>353</v>
      </c>
      <c r="B28" s="82" t="s">
        <v>354</v>
      </c>
      <c r="C28" s="84">
        <v>2296.5852100000002</v>
      </c>
      <c r="D28" s="83">
        <v>340.98</v>
      </c>
      <c r="E28" s="84">
        <v>190.49071000000001</v>
      </c>
      <c r="F28" s="85">
        <f t="shared" si="0"/>
        <v>55.865654877118885</v>
      </c>
      <c r="G28" s="85">
        <f t="shared" si="1"/>
        <v>-91.705480416291635</v>
      </c>
    </row>
    <row r="29" spans="1:7" ht="22.5">
      <c r="A29" s="81" t="s">
        <v>355</v>
      </c>
      <c r="B29" s="82" t="s">
        <v>356</v>
      </c>
      <c r="C29" s="84">
        <v>24477.32057</v>
      </c>
      <c r="D29" s="83">
        <v>66418.90754</v>
      </c>
      <c r="E29" s="84">
        <v>34086.788090000002</v>
      </c>
      <c r="F29" s="85">
        <f t="shared" si="0"/>
        <v>51.320910494457671</v>
      </c>
      <c r="G29" s="85">
        <f t="shared" si="1"/>
        <v>39.258657795157546</v>
      </c>
    </row>
    <row r="30" spans="1:7" ht="21">
      <c r="A30" s="77" t="s">
        <v>357</v>
      </c>
      <c r="B30" s="78" t="s">
        <v>358</v>
      </c>
      <c r="C30" s="86">
        <v>109535.17051</v>
      </c>
      <c r="D30" s="79">
        <v>170005.2268</v>
      </c>
      <c r="E30" s="86">
        <v>93410.288709999993</v>
      </c>
      <c r="F30" s="80">
        <f t="shared" si="0"/>
        <v>54.94553930385392</v>
      </c>
      <c r="G30" s="80">
        <f t="shared" si="1"/>
        <v>-14.721191125117102</v>
      </c>
    </row>
    <row r="31" spans="1:7">
      <c r="A31" s="81" t="s">
        <v>359</v>
      </c>
      <c r="B31" s="82" t="s">
        <v>360</v>
      </c>
      <c r="C31" s="84">
        <v>90855.141950000005</v>
      </c>
      <c r="D31" s="83">
        <v>124939.08395</v>
      </c>
      <c r="E31" s="84">
        <v>71741.976689999996</v>
      </c>
      <c r="F31" s="85">
        <f t="shared" si="0"/>
        <v>57.421564511158721</v>
      </c>
      <c r="G31" s="85">
        <f t="shared" si="1"/>
        <v>-21.036965932559426</v>
      </c>
    </row>
    <row r="32" spans="1:7" ht="22.5">
      <c r="A32" s="81" t="s">
        <v>361</v>
      </c>
      <c r="B32" s="82" t="s">
        <v>362</v>
      </c>
      <c r="C32" s="84">
        <v>18680.028559999999</v>
      </c>
      <c r="D32" s="83">
        <v>45066.142849999997</v>
      </c>
      <c r="E32" s="84">
        <v>21668.312020000001</v>
      </c>
      <c r="F32" s="85">
        <f t="shared" si="0"/>
        <v>48.08113286313786</v>
      </c>
      <c r="G32" s="85">
        <f t="shared" si="1"/>
        <v>15.997210338312257</v>
      </c>
    </row>
    <row r="33" spans="1:7">
      <c r="A33" s="77" t="s">
        <v>363</v>
      </c>
      <c r="B33" s="78" t="s">
        <v>364</v>
      </c>
      <c r="C33" s="86">
        <v>35643.244299999998</v>
      </c>
      <c r="D33" s="79">
        <v>65626.565700000006</v>
      </c>
      <c r="E33" s="86">
        <v>16977.05674</v>
      </c>
      <c r="F33" s="80">
        <f t="shared" si="0"/>
        <v>25.869183552294277</v>
      </c>
      <c r="G33" s="80">
        <f t="shared" si="1"/>
        <v>-52.36949645461987</v>
      </c>
    </row>
    <row r="34" spans="1:7">
      <c r="A34" s="81" t="s">
        <v>365</v>
      </c>
      <c r="B34" s="82" t="s">
        <v>366</v>
      </c>
      <c r="C34" s="84">
        <v>6674.8103799999999</v>
      </c>
      <c r="D34" s="83">
        <v>12844.8467</v>
      </c>
      <c r="E34" s="84">
        <v>7205.3589400000001</v>
      </c>
      <c r="F34" s="85">
        <f t="shared" si="0"/>
        <v>56.095328409018698</v>
      </c>
      <c r="G34" s="85">
        <f t="shared" si="1"/>
        <v>7.9485188311821418</v>
      </c>
    </row>
    <row r="35" spans="1:7">
      <c r="A35" s="81" t="s">
        <v>367</v>
      </c>
      <c r="B35" s="82" t="s">
        <v>368</v>
      </c>
      <c r="C35" s="84">
        <v>5895.8625199999997</v>
      </c>
      <c r="D35" s="83">
        <v>13618</v>
      </c>
      <c r="E35" s="84">
        <v>5627.884</v>
      </c>
      <c r="F35" s="85">
        <f t="shared" si="0"/>
        <v>41.326802761051553</v>
      </c>
      <c r="G35" s="85">
        <f t="shared" si="1"/>
        <v>-4.545196213292968</v>
      </c>
    </row>
    <row r="36" spans="1:7">
      <c r="A36" s="81" t="s">
        <v>369</v>
      </c>
      <c r="B36" s="82" t="s">
        <v>370</v>
      </c>
      <c r="C36" s="84">
        <v>23072.571400000001</v>
      </c>
      <c r="D36" s="83">
        <v>39163.718999999997</v>
      </c>
      <c r="E36" s="84">
        <v>4143.8137999999999</v>
      </c>
      <c r="F36" s="85">
        <f t="shared" si="0"/>
        <v>10.580746430133461</v>
      </c>
      <c r="G36" s="85">
        <f t="shared" si="1"/>
        <v>-82.040086784605208</v>
      </c>
    </row>
    <row r="37" spans="1:7" ht="21">
      <c r="A37" s="77" t="s">
        <v>371</v>
      </c>
      <c r="B37" s="78" t="s">
        <v>372</v>
      </c>
      <c r="C37" s="86">
        <v>8452.9923099999996</v>
      </c>
      <c r="D37" s="79">
        <v>15152.80236</v>
      </c>
      <c r="E37" s="86">
        <v>7865.8386399999999</v>
      </c>
      <c r="F37" s="80">
        <f t="shared" si="0"/>
        <v>51.910124959882339</v>
      </c>
      <c r="G37" s="80">
        <f t="shared" si="1"/>
        <v>-6.946104390813062</v>
      </c>
    </row>
    <row r="38" spans="1:7">
      <c r="A38" s="81" t="s">
        <v>373</v>
      </c>
      <c r="B38" s="82" t="s">
        <v>374</v>
      </c>
      <c r="C38" s="84">
        <v>8416.6571100000001</v>
      </c>
      <c r="D38" s="83">
        <v>8529.9549999999999</v>
      </c>
      <c r="E38" s="84">
        <v>4715.6732300000003</v>
      </c>
      <c r="F38" s="85">
        <f t="shared" si="0"/>
        <v>55.283682387538981</v>
      </c>
      <c r="G38" s="85">
        <f t="shared" si="1"/>
        <v>-43.972135630935782</v>
      </c>
    </row>
    <row r="39" spans="1:7">
      <c r="A39" s="81" t="s">
        <v>375</v>
      </c>
      <c r="B39" s="82" t="s">
        <v>376</v>
      </c>
      <c r="C39" s="84">
        <v>36.3352</v>
      </c>
      <c r="D39" s="83">
        <v>168</v>
      </c>
      <c r="E39" s="84">
        <v>119.99906</v>
      </c>
      <c r="F39" s="85">
        <f t="shared" si="0"/>
        <v>71.428011904761902</v>
      </c>
      <c r="G39" s="85">
        <f t="shared" si="1"/>
        <v>230.25567493780136</v>
      </c>
    </row>
    <row r="40" spans="1:7">
      <c r="A40" s="81" t="s">
        <v>387</v>
      </c>
      <c r="B40" s="82" t="s">
        <v>388</v>
      </c>
      <c r="C40" s="84"/>
      <c r="D40" s="83">
        <v>6454.8473599999998</v>
      </c>
      <c r="E40" s="84">
        <v>3030.16635</v>
      </c>
      <c r="F40" s="85"/>
      <c r="G40" s="85"/>
    </row>
    <row r="41" spans="1:7" ht="42">
      <c r="A41" s="77" t="s">
        <v>377</v>
      </c>
      <c r="B41" s="78" t="s">
        <v>378</v>
      </c>
      <c r="C41" s="86">
        <v>0</v>
      </c>
      <c r="D41" s="79">
        <v>400</v>
      </c>
      <c r="E41" s="86">
        <v>0</v>
      </c>
      <c r="F41" s="80">
        <f t="shared" si="0"/>
        <v>0</v>
      </c>
      <c r="G41" s="80" t="e">
        <f t="shared" si="1"/>
        <v>#DIV/0!</v>
      </c>
    </row>
    <row r="42" spans="1:7" ht="33.75">
      <c r="A42" s="81" t="s">
        <v>379</v>
      </c>
      <c r="B42" s="82" t="s">
        <v>380</v>
      </c>
      <c r="C42" s="84">
        <v>0</v>
      </c>
      <c r="D42" s="83">
        <v>400</v>
      </c>
      <c r="E42" s="84">
        <v>0</v>
      </c>
      <c r="F42" s="85">
        <f t="shared" si="0"/>
        <v>0</v>
      </c>
      <c r="G42" s="85" t="e">
        <f t="shared" si="1"/>
        <v>#DIV/0!</v>
      </c>
    </row>
    <row r="43" spans="1:7">
      <c r="A43" s="87" t="s">
        <v>172</v>
      </c>
      <c r="B43" s="88"/>
      <c r="C43" s="89">
        <f>C5+C13+C16+C20+C24+C30+C33+C37+C41</f>
        <v>1524560.30599</v>
      </c>
      <c r="D43" s="89">
        <f t="shared" ref="D43:E43" si="2">D5+D13+D16+D20+D24+D30+D33+D37+D41</f>
        <v>2827691.6484600003</v>
      </c>
      <c r="E43" s="89">
        <f t="shared" si="2"/>
        <v>1296378.4105199999</v>
      </c>
      <c r="F43" s="80">
        <f t="shared" si="0"/>
        <v>45.845819547758168</v>
      </c>
      <c r="G43" s="80">
        <f t="shared" si="1"/>
        <v>-14.967062606410067</v>
      </c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E9" sqref="E9"/>
    </sheetView>
  </sheetViews>
  <sheetFormatPr defaultRowHeight="15"/>
  <cols>
    <col min="1" max="1" width="12" customWidth="1"/>
    <col min="2" max="2" width="25.7109375" customWidth="1"/>
    <col min="3" max="3" width="11.5703125" customWidth="1"/>
    <col min="4" max="5" width="12" customWidth="1"/>
    <col min="6" max="6" width="13.5703125" customWidth="1"/>
    <col min="7" max="7" width="19.140625" customWidth="1"/>
  </cols>
  <sheetData>
    <row r="1" spans="1:7" ht="15.75">
      <c r="A1" s="92" t="s">
        <v>389</v>
      </c>
      <c r="B1" s="93"/>
      <c r="C1" s="93"/>
      <c r="D1" s="93"/>
      <c r="E1" s="93"/>
      <c r="F1" s="93"/>
      <c r="G1" s="94"/>
    </row>
    <row r="2" spans="1:7">
      <c r="A2" s="75"/>
      <c r="B2" s="75"/>
      <c r="C2" s="75"/>
      <c r="D2" s="75"/>
      <c r="E2" s="75"/>
      <c r="F2" s="75"/>
      <c r="G2" s="75"/>
    </row>
    <row r="3" spans="1:7" ht="51">
      <c r="A3" s="95" t="s">
        <v>390</v>
      </c>
      <c r="B3" s="96" t="s">
        <v>310</v>
      </c>
      <c r="C3" s="97" t="s">
        <v>391</v>
      </c>
      <c r="D3" s="97" t="s">
        <v>396</v>
      </c>
      <c r="E3" s="97" t="s">
        <v>397</v>
      </c>
      <c r="F3" s="98" t="s">
        <v>291</v>
      </c>
      <c r="G3" s="98" t="s">
        <v>398</v>
      </c>
    </row>
    <row r="4" spans="1:7">
      <c r="A4" s="99" t="s">
        <v>389</v>
      </c>
      <c r="B4" s="100"/>
      <c r="C4" s="100"/>
      <c r="D4" s="100"/>
      <c r="E4" s="100"/>
      <c r="F4" s="100"/>
      <c r="G4" s="101"/>
    </row>
    <row r="5" spans="1:7" ht="23.25">
      <c r="A5" s="102">
        <v>1020000</v>
      </c>
      <c r="B5" s="103" t="s">
        <v>392</v>
      </c>
      <c r="C5" s="102"/>
      <c r="D5" s="104">
        <v>30600</v>
      </c>
      <c r="E5" s="102"/>
      <c r="F5" s="105">
        <f t="shared" ref="F5:F7" si="0">E5/D5*100</f>
        <v>0</v>
      </c>
      <c r="G5" s="106"/>
    </row>
    <row r="6" spans="1:7" ht="34.5">
      <c r="A6" s="102">
        <v>1030000</v>
      </c>
      <c r="B6" s="103" t="s">
        <v>393</v>
      </c>
      <c r="C6" s="107">
        <v>-666</v>
      </c>
      <c r="D6" s="104">
        <v>-880.8</v>
      </c>
      <c r="E6" s="107">
        <v>-666</v>
      </c>
      <c r="F6" s="105">
        <f t="shared" si="0"/>
        <v>75.613079019073567</v>
      </c>
      <c r="G6" s="106">
        <f>E6*100/C6-100</f>
        <v>0</v>
      </c>
    </row>
    <row r="7" spans="1:7" ht="23.25">
      <c r="A7" s="102">
        <v>1050000</v>
      </c>
      <c r="B7" s="108" t="s">
        <v>394</v>
      </c>
      <c r="C7" s="104">
        <v>79311.919800000003</v>
      </c>
      <c r="D7" s="104">
        <v>54180.1</v>
      </c>
      <c r="E7" s="104">
        <v>93147.564230000004</v>
      </c>
      <c r="F7" s="105">
        <f t="shared" si="0"/>
        <v>171.92209728295074</v>
      </c>
      <c r="G7" s="106">
        <f>E7*100/C7-100</f>
        <v>17.444596556090431</v>
      </c>
    </row>
    <row r="8" spans="1:7" ht="34.5">
      <c r="A8" s="102">
        <v>1060000</v>
      </c>
      <c r="B8" s="108" t="s">
        <v>395</v>
      </c>
      <c r="C8" s="104">
        <v>412.66723999999999</v>
      </c>
      <c r="D8" s="104"/>
      <c r="E8" s="104">
        <v>34443.261789999997</v>
      </c>
      <c r="F8" s="105"/>
      <c r="G8" s="106">
        <f t="shared" ref="G8:G9" si="1">E8*100/C8-100</f>
        <v>8246.4977229595443</v>
      </c>
    </row>
    <row r="9" spans="1:7">
      <c r="A9" s="109"/>
      <c r="B9" s="109"/>
      <c r="C9" s="110">
        <f>C5+C7+C8+C6</f>
        <v>79058.587039999999</v>
      </c>
      <c r="D9" s="110">
        <f>D5+D7+D8+D6</f>
        <v>83899.3</v>
      </c>
      <c r="E9" s="110">
        <f>E5+E7+E8+E6</f>
        <v>126924.82602000001</v>
      </c>
      <c r="F9" s="111">
        <f t="shared" ref="F9" si="2">E9/D9*100</f>
        <v>151.28234206960011</v>
      </c>
      <c r="G9" s="112">
        <f t="shared" si="1"/>
        <v>60.545275057574571</v>
      </c>
    </row>
  </sheetData>
  <mergeCells count="3">
    <mergeCell ref="A1:G1"/>
    <mergeCell ref="A4:G4"/>
    <mergeCell ref="A9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0AF3FC-A7F8-4F58-98FE-8163A17B1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2024-07-04T09:33:42Z</cp:lastPrinted>
  <dcterms:created xsi:type="dcterms:W3CDTF">2021-07-08T15:03:41Z</dcterms:created>
  <dcterms:modified xsi:type="dcterms:W3CDTF">2024-07-11T09:16:23Z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месяц)(3).xlsx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