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570"/>
  </bookViews>
  <sheets>
    <sheet name="доходы" sheetId="2" r:id="rId1"/>
    <sheet name="расходы" sheetId="4" r:id="rId2"/>
    <sheet name="источники" sheetId="5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5"/>
  <c r="E42" i="4"/>
  <c r="D19"/>
  <c r="E19"/>
  <c r="E15"/>
  <c r="D15"/>
  <c r="E12"/>
  <c r="D12"/>
  <c r="D4"/>
  <c r="E4"/>
  <c r="C42"/>
  <c r="C19"/>
  <c r="C15"/>
  <c r="C12"/>
  <c r="C4"/>
  <c r="G133" i="2"/>
  <c r="G134"/>
  <c r="G135"/>
  <c r="G136"/>
  <c r="G137"/>
  <c r="G138"/>
  <c r="G139"/>
  <c r="G141"/>
  <c r="G142"/>
  <c r="G143"/>
  <c r="G144"/>
  <c r="G146"/>
  <c r="G147"/>
  <c r="G148"/>
  <c r="G149"/>
  <c r="G150"/>
  <c r="G151"/>
  <c r="G152"/>
  <c r="G153"/>
  <c r="G154"/>
  <c r="G155"/>
  <c r="G156"/>
  <c r="G157"/>
  <c r="G159"/>
  <c r="G160"/>
  <c r="G161"/>
  <c r="G162"/>
  <c r="G163"/>
  <c r="G164"/>
  <c r="G165"/>
  <c r="G167"/>
  <c r="G168"/>
  <c r="G169"/>
  <c r="G171"/>
  <c r="G172"/>
  <c r="G173"/>
  <c r="G174"/>
  <c r="G175"/>
  <c r="G176"/>
  <c r="G177"/>
  <c r="G178"/>
  <c r="F133"/>
  <c r="F134"/>
  <c r="F135"/>
  <c r="F136"/>
  <c r="F137"/>
  <c r="F138"/>
  <c r="F139"/>
  <c r="F140"/>
  <c r="F142"/>
  <c r="F143"/>
  <c r="F144"/>
  <c r="F145"/>
  <c r="F148"/>
  <c r="F149"/>
  <c r="F150"/>
  <c r="F151"/>
  <c r="F153"/>
  <c r="F154"/>
  <c r="F156"/>
  <c r="F157"/>
  <c r="F158"/>
  <c r="F159"/>
  <c r="F160"/>
  <c r="F162"/>
  <c r="F163"/>
  <c r="F164"/>
  <c r="F165"/>
  <c r="F166"/>
  <c r="F167"/>
  <c r="F168"/>
  <c r="F170"/>
  <c r="F171"/>
  <c r="F178"/>
  <c r="D163"/>
  <c r="D157"/>
  <c r="E157"/>
  <c r="E129" s="1"/>
  <c r="E128" s="1"/>
  <c r="D42" i="4" l="1"/>
  <c r="E168" i="2"/>
  <c r="D164"/>
  <c r="E164"/>
  <c r="C164"/>
  <c r="D168"/>
  <c r="C168"/>
  <c r="D149"/>
  <c r="E149"/>
  <c r="D134"/>
  <c r="D129" s="1"/>
  <c r="D128" s="1"/>
  <c r="E134"/>
  <c r="C134"/>
  <c r="D130"/>
  <c r="E130"/>
  <c r="E9" i="5"/>
  <c r="D9"/>
  <c r="G8"/>
  <c r="G7"/>
  <c r="F7"/>
  <c r="G6"/>
  <c r="F6"/>
  <c r="F5"/>
  <c r="G41" i="4"/>
  <c r="F41"/>
  <c r="G40"/>
  <c r="F40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G18"/>
  <c r="F18"/>
  <c r="G17"/>
  <c r="F17"/>
  <c r="G15"/>
  <c r="G13"/>
  <c r="F13"/>
  <c r="F12"/>
  <c r="G11"/>
  <c r="F11"/>
  <c r="F10"/>
  <c r="G9"/>
  <c r="F9"/>
  <c r="G8"/>
  <c r="F8"/>
  <c r="G7"/>
  <c r="F7"/>
  <c r="G6"/>
  <c r="F6"/>
  <c r="G5"/>
  <c r="F5"/>
  <c r="F4"/>
  <c r="C176" i="2"/>
  <c r="C175" s="1"/>
  <c r="C173"/>
  <c r="C172" s="1"/>
  <c r="C157"/>
  <c r="C149"/>
  <c r="C130"/>
  <c r="F9" i="5" l="1"/>
  <c r="F15" i="4"/>
  <c r="F19"/>
  <c r="E178" i="2"/>
  <c r="C163"/>
  <c r="C129"/>
  <c r="G9" i="5"/>
  <c r="G12" i="4"/>
  <c r="G4"/>
  <c r="C128" i="2" l="1"/>
  <c r="C178" s="1"/>
  <c r="F42" i="4"/>
  <c r="G42"/>
  <c r="F127" i="2" l="1"/>
  <c r="G126"/>
  <c r="F126"/>
  <c r="G124"/>
  <c r="F124"/>
  <c r="G122"/>
  <c r="G121"/>
  <c r="F116"/>
  <c r="G114"/>
  <c r="F114"/>
  <c r="F113"/>
  <c r="G112"/>
  <c r="F112"/>
  <c r="G111"/>
  <c r="F111"/>
  <c r="G110"/>
  <c r="G108"/>
  <c r="F108"/>
  <c r="F102"/>
  <c r="G97"/>
  <c r="G96"/>
  <c r="F96"/>
  <c r="F95"/>
  <c r="G94"/>
  <c r="G93"/>
  <c r="G85"/>
  <c r="E109"/>
  <c r="D109"/>
  <c r="D103"/>
  <c r="D107"/>
  <c r="F92"/>
  <c r="E103"/>
  <c r="D123"/>
  <c r="E79"/>
  <c r="C79"/>
  <c r="E74"/>
  <c r="G50"/>
  <c r="G46"/>
  <c r="G43"/>
  <c r="E38"/>
  <c r="E42"/>
  <c r="E25"/>
  <c r="D125"/>
  <c r="F71"/>
  <c r="C109"/>
  <c r="C88"/>
  <c r="C125"/>
  <c r="C84"/>
  <c r="C45"/>
  <c r="G45" s="1"/>
  <c r="C49"/>
  <c r="G49" s="1"/>
  <c r="C27"/>
  <c r="C38"/>
  <c r="D119" l="1"/>
  <c r="F80"/>
  <c r="F72"/>
  <c r="G70"/>
  <c r="E69"/>
  <c r="D69"/>
  <c r="C69"/>
  <c r="G48"/>
  <c r="E123"/>
  <c r="E125"/>
  <c r="E107"/>
  <c r="D79"/>
  <c r="C52"/>
  <c r="C47"/>
  <c r="G47" s="1"/>
  <c r="C42"/>
  <c r="G42" s="1"/>
  <c r="F107" l="1"/>
  <c r="F123"/>
  <c r="F125"/>
  <c r="G125"/>
  <c r="C44"/>
  <c r="G44" s="1"/>
  <c r="C7"/>
  <c r="G14"/>
  <c r="E88" l="1"/>
  <c r="D88"/>
  <c r="G80"/>
  <c r="G75"/>
  <c r="G71"/>
  <c r="F70"/>
  <c r="E64"/>
  <c r="D64"/>
  <c r="C64"/>
  <c r="C63" s="1"/>
  <c r="G13"/>
  <c r="F13"/>
  <c r="E52"/>
  <c r="E22"/>
  <c r="E16"/>
  <c r="D7"/>
  <c r="E7"/>
  <c r="C74"/>
  <c r="E84"/>
  <c r="D84"/>
  <c r="F86"/>
  <c r="D22"/>
  <c r="C123"/>
  <c r="G123" s="1"/>
  <c r="C120"/>
  <c r="C117"/>
  <c r="C107"/>
  <c r="G107" s="1"/>
  <c r="C103"/>
  <c r="C81"/>
  <c r="C77"/>
  <c r="C68"/>
  <c r="C60"/>
  <c r="C40"/>
  <c r="C34"/>
  <c r="C32"/>
  <c r="C29"/>
  <c r="C25"/>
  <c r="C22"/>
  <c r="C16"/>
  <c r="C15" s="1"/>
  <c r="C6"/>
  <c r="G99"/>
  <c r="F99"/>
  <c r="G98"/>
  <c r="F98"/>
  <c r="E27"/>
  <c r="D27"/>
  <c r="C87" l="1"/>
  <c r="G74"/>
  <c r="C73"/>
  <c r="C119"/>
  <c r="C37"/>
  <c r="F84"/>
  <c r="C31"/>
  <c r="C21"/>
  <c r="C51"/>
  <c r="C5" l="1"/>
  <c r="G79"/>
  <c r="F79"/>
  <c r="F103"/>
  <c r="E81"/>
  <c r="D81"/>
  <c r="D77" s="1"/>
  <c r="D73" s="1"/>
  <c r="F55"/>
  <c r="E40"/>
  <c r="E37" s="1"/>
  <c r="D40"/>
  <c r="F12"/>
  <c r="E77" l="1"/>
  <c r="E73" s="1"/>
  <c r="D38"/>
  <c r="F20"/>
  <c r="G12"/>
  <c r="G11"/>
  <c r="G118" l="1"/>
  <c r="F118"/>
  <c r="G104"/>
  <c r="G72"/>
  <c r="G59"/>
  <c r="F59"/>
  <c r="G55"/>
  <c r="G57"/>
  <c r="F57"/>
  <c r="D63"/>
  <c r="E63"/>
  <c r="D29"/>
  <c r="E29"/>
  <c r="E15"/>
  <c r="D16"/>
  <c r="D15" s="1"/>
  <c r="D6"/>
  <c r="E6"/>
  <c r="D32"/>
  <c r="E32"/>
  <c r="E34"/>
  <c r="D34"/>
  <c r="D37"/>
  <c r="D52"/>
  <c r="E60"/>
  <c r="D60"/>
  <c r="E68"/>
  <c r="D68"/>
  <c r="F83"/>
  <c r="D117"/>
  <c r="D87" s="1"/>
  <c r="E117"/>
  <c r="E87" s="1"/>
  <c r="G61"/>
  <c r="F61"/>
  <c r="E51" l="1"/>
  <c r="E21"/>
  <c r="G103"/>
  <c r="F117"/>
  <c r="D31"/>
  <c r="E31"/>
  <c r="D21"/>
  <c r="D51"/>
  <c r="G115"/>
  <c r="F115"/>
  <c r="D5" l="1"/>
  <c r="G8"/>
  <c r="G9"/>
  <c r="G10"/>
  <c r="G17"/>
  <c r="G18"/>
  <c r="G19"/>
  <c r="G20"/>
  <c r="G23"/>
  <c r="G24"/>
  <c r="G26"/>
  <c r="G28"/>
  <c r="G30"/>
  <c r="G33"/>
  <c r="G35"/>
  <c r="G36"/>
  <c r="G39"/>
  <c r="G40"/>
  <c r="G41"/>
  <c r="G53"/>
  <c r="G54"/>
  <c r="G56"/>
  <c r="G58"/>
  <c r="G62"/>
  <c r="G65"/>
  <c r="G66"/>
  <c r="G67"/>
  <c r="G78"/>
  <c r="G82"/>
  <c r="G83"/>
  <c r="G89"/>
  <c r="G90"/>
  <c r="G91"/>
  <c r="G92"/>
  <c r="G100"/>
  <c r="G101"/>
  <c r="G131"/>
  <c r="G132"/>
  <c r="G109"/>
  <c r="G117"/>
  <c r="G69"/>
  <c r="G63"/>
  <c r="G37"/>
  <c r="G32"/>
  <c r="G34"/>
  <c r="G29"/>
  <c r="G25"/>
  <c r="G27"/>
  <c r="G16"/>
  <c r="G7"/>
  <c r="G60" l="1"/>
  <c r="G87"/>
  <c r="G81"/>
  <c r="G15"/>
  <c r="G21"/>
  <c r="G38"/>
  <c r="G64"/>
  <c r="G22"/>
  <c r="G31"/>
  <c r="G88"/>
  <c r="G68"/>
  <c r="G6" l="1"/>
  <c r="G52"/>
  <c r="G73"/>
  <c r="G77"/>
  <c r="G51"/>
  <c r="F6" l="1"/>
  <c r="F7"/>
  <c r="F11"/>
  <c r="F15"/>
  <c r="F16"/>
  <c r="F17"/>
  <c r="F18"/>
  <c r="F19"/>
  <c r="F21"/>
  <c r="F22"/>
  <c r="F23"/>
  <c r="F24"/>
  <c r="F27"/>
  <c r="F28"/>
  <c r="F29"/>
  <c r="F30"/>
  <c r="F31"/>
  <c r="F32"/>
  <c r="F33"/>
  <c r="F34"/>
  <c r="F35"/>
  <c r="F36"/>
  <c r="F37"/>
  <c r="F38"/>
  <c r="F39"/>
  <c r="F40"/>
  <c r="F41"/>
  <c r="F51"/>
  <c r="F52"/>
  <c r="F53"/>
  <c r="F54"/>
  <c r="F56"/>
  <c r="F58"/>
  <c r="F60"/>
  <c r="F62"/>
  <c r="F63"/>
  <c r="F64"/>
  <c r="F65"/>
  <c r="F66"/>
  <c r="F67"/>
  <c r="F68"/>
  <c r="F69"/>
  <c r="F73"/>
  <c r="F77"/>
  <c r="F78"/>
  <c r="F81"/>
  <c r="F82"/>
  <c r="F87"/>
  <c r="F88"/>
  <c r="F89"/>
  <c r="F90"/>
  <c r="F91"/>
  <c r="F100"/>
  <c r="F101"/>
  <c r="F109"/>
  <c r="F131"/>
  <c r="F132"/>
  <c r="E120"/>
  <c r="G120" s="1"/>
  <c r="E119" l="1"/>
  <c r="F130"/>
  <c r="G130"/>
  <c r="D178"/>
  <c r="G129"/>
  <c r="E5" l="1"/>
  <c r="F119"/>
  <c r="G119"/>
  <c r="G128"/>
  <c r="F129"/>
  <c r="F5" l="1"/>
  <c r="G5"/>
  <c r="F128"/>
</calcChain>
</file>

<file path=xl/sharedStrings.xml><?xml version="1.0" encoding="utf-8"?>
<sst xmlns="http://schemas.openxmlformats.org/spreadsheetml/2006/main" count="458" uniqueCount="436">
  <si>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</si>
  <si>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</si>
  <si>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</si>
  <si>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</si>
  <si>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</si>
  <si>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</si>
  <si>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</si>
  <si>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</si>
  <si>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</si>
  <si>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</si>
  <si>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</si>
  <si>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</si>
  <si>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</si>
  <si>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</si>
  <si>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</si>
  <si>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</si>
  <si>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</si>
  <si>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</si>
  <si>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</si>
  <si>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</si>
  <si>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</si>
  <si>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</si>
  <si>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</si>
  <si>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</si>
  <si>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</si>
  <si>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00010502000020000110</t>
  </si>
  <si>
    <t>Единый налог на вмененный доход для отдельных видов деятельности</t>
  </si>
  <si>
    <t>00010502010020000110</t>
  </si>
  <si>
    <t>00010503000010000110</t>
  </si>
  <si>
    <t>Единый сельскохозяйственный налог</t>
  </si>
  <si>
    <t>00010503010010000110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</si>
  <si>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</si>
  <si>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</si>
  <si>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</si>
  <si>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</si>
  <si>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00010600000000000000</t>
  </si>
  <si>
    <t>НАЛОГИ НА ИМУЩЕСТВО</t>
  </si>
  <si>
    <t>00010601000000000110</t>
  </si>
  <si>
    <t>Налог на имущество физических лиц</t>
  </si>
  <si>
    <t>00010601030100000110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</si>
  <si>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</si>
  <si>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00010606000000000110</t>
  </si>
  <si>
    <t>Земельный налог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</si>
  <si>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</si>
  <si>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</si>
  <si>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</si>
  <si>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</si>
  <si>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</si>
  <si>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</si>
  <si>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</si>
  <si>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</si>
  <si>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</si>
  <si>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</si>
  <si>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</si>
  <si>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</si>
  <si>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</si>
  <si>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</si>
  <si>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</si>
  <si>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</si>
  <si>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</si>
  <si>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</si>
  <si>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</si>
  <si>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</si>
  <si>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</si>
  <si>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</si>
  <si>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</si>
  <si>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</si>
  <si>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</si>
  <si>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</si>
  <si>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</si>
  <si>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</si>
  <si>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</si>
  <si>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</si>
  <si>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</si>
  <si>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</si>
  <si>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</si>
  <si>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</si>
  <si>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</si>
  <si>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</si>
  <si>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</si>
  <si>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</si>
  <si>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</si>
  <si>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</si>
  <si>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</si>
  <si>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</si>
  <si>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</si>
  <si>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</si>
  <si>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</si>
  <si>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</si>
  <si>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</si>
  <si>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</si>
  <si>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</si>
  <si>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</si>
  <si>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</si>
  <si>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</si>
  <si>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</si>
  <si>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</si>
  <si>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00011701050100000180</t>
  </si>
  <si>
    <t>Невыясненные поступления, зачисляемые в бюджеты сельских поселений</t>
  </si>
  <si>
    <t>00011705000000000180</t>
  </si>
  <si>
    <t>Прочие неналоговые доходы</t>
  </si>
  <si>
    <t>00011705050050000180</t>
  </si>
  <si>
    <t>Прочие неналоговые доходы бюджетов муниципальных районов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</si>
  <si>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</si>
  <si>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</si>
  <si>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</si>
  <si>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</si>
  <si>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</si>
  <si>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</si>
  <si>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</si>
  <si>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</si>
  <si>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</si>
  <si>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</si>
  <si>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00020220000000000150</t>
  </si>
  <si>
    <t>Субсидии бюджетам бюджетной системы Российской Федерации (межбюджетные субсидии)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</si>
  <si>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</si>
  <si>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</si>
  <si>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</si>
  <si>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</si>
  <si>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</si>
  <si>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</si>
  <si>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</si>
  <si>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</si>
  <si>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00020225519000000150</t>
  </si>
  <si>
    <t>Субсидии бюджетам на поддержку отрасли культуры</t>
  </si>
  <si>
    <t>00020225555000000150</t>
  </si>
  <si>
    <t>Субсидии бюджетам на реализацию программ формирования современной городской среды</t>
  </si>
  <si>
    <t>00020225576000000150</t>
  </si>
  <si>
    <t>Субсидии бюджетам на обеспечение комплексного развития сельских территорий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</si>
  <si>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</si>
  <si>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</si>
  <si>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</si>
  <si>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</si>
  <si>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</si>
  <si>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</si>
  <si>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</si>
  <si>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</si>
  <si>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</si>
  <si>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</si>
  <si>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</si>
  <si>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</si>
  <si>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</si>
  <si>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</si>
  <si>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00020235930000000150</t>
  </si>
  <si>
    <t>Субвенции бюджетам на государственную регистрацию актов гражданского состояния</t>
  </si>
  <si>
    <t>00020239999000000150</t>
  </si>
  <si>
    <t>Прочие субвенции</t>
  </si>
  <si>
    <t>00020240000000000150</t>
  </si>
  <si>
    <t>Иные межбюджетные трансферты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</si>
  <si>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</si>
  <si>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</si>
  <si>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</si>
  <si>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</si>
  <si>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</si>
  <si>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</si>
  <si>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00020705010050000150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</si>
  <si>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</si>
  <si>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00020705030050000150</t>
  </si>
  <si>
    <t>00020705000100000150</t>
  </si>
  <si>
    <t>Прочие безвозмездные поступления в бюджеты сельских поселений</t>
  </si>
  <si>
    <t>00020705020100000150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</si>
  <si>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</si>
  <si>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00020705030100000150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</si>
  <si>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</si>
  <si>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</si>
  <si>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</si>
  <si>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</si>
  <si>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</si>
  <si>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</si>
  <si>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</si>
  <si>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</si>
  <si>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</si>
  <si>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</si>
  <si>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</si>
  <si>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</si>
  <si>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Итого:</t>
  </si>
  <si>
    <t>Код вида дохода</t>
  </si>
  <si>
    <t>Наименование кода вида доходов</t>
  </si>
  <si>
    <t>Субсидии бюджетам на софинансирование капитальных вложений в объекты муниципальной собственности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</si>
  <si>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</si>
  <si>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00020220077000000150</t>
  </si>
  <si>
    <t>00020227576000000150</t>
  </si>
  <si>
    <t>00010302231010000110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</si>
  <si>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</si>
  <si>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</si>
  <si>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</si>
  <si>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</si>
  <si>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</si>
  <si>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</si>
  <si>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</si>
  <si>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00010501011010000110</t>
  </si>
  <si>
    <t>00010501021010000110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</si>
  <si>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</si>
  <si>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00010606033100000110</t>
  </si>
  <si>
    <t>Земельный налог с организаций, обладающих земельным участком, расположенным в границах сельских поселений</t>
  </si>
  <si>
    <t>00010606043100000110</t>
  </si>
  <si>
    <t>Земельный налог с физических лиц, обладающих земельным участком, расположенным в границах сельских поселений</t>
  </si>
  <si>
    <t>00011109045050000120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</si>
  <si>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</si>
  <si>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</si>
  <si>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</si>
  <si>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00011105035050000120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</si>
  <si>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</si>
  <si>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</si>
  <si>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</si>
  <si>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</si>
  <si>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</si>
  <si>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00011201041010000120</t>
  </si>
  <si>
    <t>Плата за размещение отходов производства</t>
  </si>
  <si>
    <t>00011402053050000410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</si>
  <si>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</si>
  <si>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00011406313050000430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</si>
  <si>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</si>
  <si>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00011406325050000430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</si>
  <si>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</si>
  <si>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00011302995050000130</t>
  </si>
  <si>
    <t>Прочие доходы от компенсации затрат бюджетов муниципальных районов</t>
  </si>
  <si>
    <t>00011406013050000430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</si>
  <si>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</si>
  <si>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</si>
  <si>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</si>
  <si>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00011610129010000140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</si>
  <si>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</si>
  <si>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00011610100050000140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</si>
  <si>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</si>
  <si>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</si>
  <si>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</si>
  <si>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</si>
  <si>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</si>
  <si>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</si>
  <si>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</si>
  <si>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</si>
  <si>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</si>
  <si>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</si>
  <si>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</si>
  <si>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</si>
  <si>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</si>
  <si>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</si>
  <si>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</si>
  <si>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</si>
  <si>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</si>
  <si>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</si>
  <si>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</si>
  <si>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</si>
  <si>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</si>
  <si>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00011607010050000140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</si>
  <si>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</si>
  <si>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00011302995100000130</t>
  </si>
  <si>
    <t>Прочие доходы от компенсации затрат бюджетов сельских поселений</t>
  </si>
  <si>
    <t>00011302065100000130</t>
  </si>
  <si>
    <t>Доходы,поступающие в порядке возмещения расходов,понесенных в связи с эксплуатацией имущества сельских поселений</t>
  </si>
  <si>
    <t>00011105075100000120</t>
  </si>
  <si>
    <t>Доходы от сдачи в аренду имущества, составляющего казну сельских поселений (за исключением земельных участков)</t>
  </si>
  <si>
    <t>00011105035100000120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</si>
  <si>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</si>
  <si>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00011105025100000120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</si>
  <si>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</si>
  <si>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00011109045100000120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</si>
  <si>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</si>
  <si>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единица измерения: тыс.руб.</t>
  </si>
  <si>
    <t>00011610032050000140</t>
  </si>
  <si>
    <t>00011601333010000140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</si>
  <si>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</si>
  <si>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</si>
  <si>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</si>
  <si>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00010102130010000110</t>
  </si>
  <si>
    <t>00011607090050000140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</si>
  <si>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</si>
  <si>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00011609040050000140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</si>
  <si>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</si>
  <si>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00011609000000000140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</si>
  <si>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</si>
  <si>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00011610031050000140</t>
  </si>
  <si>
    <t>Возмещение ущерба при возникновении страховых случаев, когда выгодоприобретателями выступают получатели средств бюджета муниципального района</t>
  </si>
  <si>
    <t>00011406020000000430</t>
  </si>
  <si>
    <t>00011406025100000430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</si>
  <si>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</si>
  <si>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</si>
  <si>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Бюджетные назначения на  2024 год</t>
  </si>
  <si>
    <t>00010102140010000110</t>
  </si>
  <si>
    <t>00011601113010000140</t>
  </si>
  <si>
    <t>00011610061050000140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</si>
  <si>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</si>
  <si>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</si>
  <si>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</si>
  <si>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00011413050050000410</t>
  </si>
  <si>
    <t>00011413060100000410</t>
  </si>
  <si>
    <t>00011413000000000000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</si>
  <si>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</si>
  <si>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</si>
  <si>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Доходы от приватизации имущества, находящегося в государственной и муниципальной собственности</t>
  </si>
  <si>
    <t>00010807000010000110</t>
  </si>
  <si>
    <t>00010807150010000110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</si>
  <si>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</si>
  <si>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разрешения на установку рекламной конструкции</t>
  </si>
  <si>
    <t>00010900000000000000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</si>
  <si>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</si>
  <si>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00010907033050000110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</si>
  <si>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</si>
  <si>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00011610032100000140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</si>
  <si>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</si>
  <si>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00011715000000000150</t>
  </si>
  <si>
    <t>Инициативные платежи, зачисляемые в бюджеты сельских поселений</t>
  </si>
  <si>
    <t>00011715030100000150</t>
  </si>
  <si>
    <t>00011715030050000150</t>
  </si>
  <si>
    <t>Инициативные платежи, зачисляемые в бюджеты муниципальных районов</t>
  </si>
  <si>
    <t>Инициативные платежи</t>
  </si>
  <si>
    <t xml:space="preserve">Исполнено за 9 месяцев 2024 года </t>
  </si>
  <si>
    <t>ЗАДОЛЖЕННОСТЬ И ПЕРЕСЧЕТЫ ПО ОТМЕНЕННЫМ НАЛОГАМ,СБОРАМ И ИНЫМ ОБЯЗАТЕЛЬНЫМ ПЛАТЕЖАМ</t>
  </si>
  <si>
    <t>00010907030000000110</t>
  </si>
  <si>
    <t>00010907053050000110</t>
  </si>
  <si>
    <t>Прочие местные налоги и сборы,мобилизуемые на территории муниципальных районов</t>
  </si>
  <si>
    <t>00010904053100000110</t>
  </si>
  <si>
    <t>00010904050000000110</t>
  </si>
  <si>
    <t>Земельный налог (по обязательствам, возникшим до 1 января 2006 года)</t>
  </si>
  <si>
    <t>00011601084010000140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</si>
  <si>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</t>
  </si>
  <si>
    <t>00011601093010000140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</si>
  <si>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налогаемые мировыми судьями,комиссиями по делам несовершеннолетних в защите их прав </t>
  </si>
  <si>
    <t xml:space="preserve">Исполнено за 9 месяцев 2023 года </t>
  </si>
  <si>
    <t>% исполнения за 9 месяцев 2024 года</t>
  </si>
  <si>
    <t>% роста/снижения доходов в сравнении с 9 месяцами 2023 года</t>
  </si>
  <si>
    <t>00011402053100000440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</si>
  <si>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</si>
  <si>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00011607090100000140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</si>
  <si>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</si>
  <si>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00020219999000000150</t>
  </si>
  <si>
    <t>Прочие дотации</t>
  </si>
  <si>
    <t>00020225511000000150</t>
  </si>
  <si>
    <t>Субсидии бюджетам на проведение комплексных кадастровых работ</t>
  </si>
  <si>
    <t>00020225513000000150</t>
  </si>
  <si>
    <t>Субсидии бюджетам на развитие сети учреждений культурно-досугового типа</t>
  </si>
  <si>
    <t>00020245179000000150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</si>
  <si>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</si>
  <si>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00020245454000000150</t>
  </si>
  <si>
    <t>Межбюджетные трансферты, передаваемые бюджетам на создание модельных муниципальных библиотек</t>
  </si>
  <si>
    <t>00020249999000000150</t>
  </si>
  <si>
    <t>Прочие межбюджетные трансферты, передаваемые бюджетам</t>
  </si>
  <si>
    <t>Наименование кода</t>
  </si>
  <si>
    <t>КФСР</t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</si>
  <si>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</si>
  <si>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</si>
  <si>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</si>
  <si>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</si>
  <si>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</si>
  <si>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</si>
  <si>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</si>
  <si>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</si>
  <si>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</si>
  <si>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</si>
  <si>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</si>
  <si>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</si>
  <si>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</si>
  <si>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</si>
  <si>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</si>
  <si>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</si>
  <si>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</si>
  <si>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</si>
  <si>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</si>
  <si>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</si>
  <si>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НАЦИОНАЛЬНАЯ ЭКОНОМИКА</t>
  </si>
  <si>
    <t>0400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</si>
  <si>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</si>
  <si>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</si>
  <si>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</si>
  <si>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</si>
  <si>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</si>
  <si>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</si>
  <si>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</si>
  <si>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</si>
  <si>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</si>
  <si>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</si>
  <si>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</si>
  <si>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</si>
  <si>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</si>
  <si>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</si>
  <si>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</si>
  <si>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</si>
  <si>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</si>
  <si>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</si>
  <si>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</si>
  <si>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</si>
  <si>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</si>
  <si>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</si>
  <si>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</si>
  <si>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</si>
  <si>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</si>
  <si>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</si>
  <si>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</si>
  <si>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</si>
  <si>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</si>
  <si>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</si>
  <si>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</si>
  <si>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</si>
  <si>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</si>
  <si>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</si>
  <si>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</si>
  <si>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</si>
  <si>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</si>
  <si>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</si>
  <si>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</si>
  <si>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</si>
  <si>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</si>
  <si>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</si>
  <si>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</si>
  <si>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</si>
  <si>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</si>
  <si>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</si>
  <si>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ОБСЛУЖИВАНИЕ ГОСУДАРСТВЕННОГО (МУНИЦИПАЛЬНОГО) ДОЛГА</t>
  </si>
  <si>
    <t>1300</t>
  </si>
  <si>
    <t>Обслуживание государственного (муниципального) внутреннего долга</t>
  </si>
  <si>
    <t>1301</t>
  </si>
  <si>
    <t>Примечание: данные по итоговым строкам могут отличаться от суммы слагаемых из-за округлений</t>
  </si>
  <si>
    <t>Источники внутреннего финансирования дефицита бюджета</t>
  </si>
  <si>
    <t>Код</t>
  </si>
  <si>
    <t xml:space="preserve">Исполнено за 9 месяцев  2023 года 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</si>
  <si>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</si>
  <si>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</si>
  <si>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Изменение остатков средств на счетах по учету средств бюджета</t>
  </si>
  <si>
    <t>Иные источники внутреннего финансирования дефицитов бюджетов</t>
  </si>
  <si>
    <t>00020225750000000150</t>
  </si>
  <si>
    <t>Субсидии бюджетам на реализацию мероприятий по модернизации школьных систем образования</t>
  </si>
  <si>
    <t>00020245050000000150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</si>
  <si>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</si>
  <si>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</si>
  <si>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00020705020050000150</t>
  </si>
  <si>
    <t>Аналитические данные об исполнении консолидированного бюджета муниципального района "Сыктывдинский" Республики Коми за 9 месяцев 2024 года по видам доходов в сравнении с 9 месяцами 2023 года</t>
  </si>
  <si>
    <t>Ассигнования на  2024 год</t>
  </si>
  <si>
    <t>% роста/снижения в сравнении с 9 месяцами 2023 года</t>
  </si>
  <si>
    <t>Аналитические данные об исполнении консолидированного бюджета МР "Сыктывдинский" Республики Коми за 9 месяцев 2024 года по расходам  в сравнении с 9 месяцами 2023 года</t>
  </si>
  <si>
    <t>0408</t>
  </si>
  <si>
    <t>Транспорт</t>
  </si>
  <si>
    <t>0314</t>
  </si>
  <si>
    <t>Другие вопросы в области национальной безопасности и правоохранительной деятельности</t>
  </si>
  <si>
    <t xml:space="preserve">Исполнено за 9 месяцев  2024 года </t>
  </si>
  <si>
    <t>% роста/снижения в сравнении с 9 месяцев 2023 года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</si>
</sst>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#0"/>
    <numFmt numFmtId="166" formatCode="0.0"/>
    <numFmt numFmtId="167" formatCode="_-* #,##0.0_р_._-;\-* #,##0.0_р_._-;_-* &quot;-&quot;?_р_._-;_-@_-"/>
    <numFmt numFmtId="168" formatCode="_-* #,##0.0\ _₽_-;\-* #,##0.0\ _₽_-;_-* &quot;-&quot;?\ _₽_-;_-@_-"/>
  </numFmts>
  <fonts count="17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rgb="FFBFBFBF"/>
      </left>
      <right/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" fillId="0" borderId="1">
      <alignment horizontal="right" vertical="top" wrapText="1"/>
    </xf>
    <xf numFmtId="49" fontId="2" fillId="0" borderId="2">
      <alignment horizontal="center" vertical="center" wrapText="1"/>
    </xf>
    <xf numFmtId="49" fontId="3" fillId="2" borderId="3">
      <alignment horizontal="center" vertical="top" shrinkToFit="1"/>
    </xf>
    <xf numFmtId="0" fontId="3" fillId="2" borderId="4">
      <alignment horizontal="left" vertical="top" wrapText="1"/>
    </xf>
    <xf numFmtId="164" fontId="3" fillId="2" borderId="4">
      <alignment horizontal="right" vertical="top" wrapText="1" shrinkToFit="1"/>
    </xf>
    <xf numFmtId="164" fontId="3" fillId="2" borderId="5">
      <alignment horizontal="right" vertical="top" shrinkToFit="1"/>
    </xf>
    <xf numFmtId="49" fontId="2" fillId="3" borderId="6">
      <alignment horizontal="center" vertical="top" shrinkToFit="1"/>
    </xf>
    <xf numFmtId="0" fontId="2" fillId="3" borderId="7">
      <alignment horizontal="left" vertical="top" wrapText="1"/>
    </xf>
    <xf numFmtId="164" fontId="2" fillId="3" borderId="7">
      <alignment horizontal="right" vertical="top" shrinkToFit="1"/>
    </xf>
    <xf numFmtId="164" fontId="2" fillId="3" borderId="8">
      <alignment horizontal="right" vertical="top" shrinkToFit="1"/>
    </xf>
    <xf numFmtId="49" fontId="2" fillId="4" borderId="9">
      <alignment horizontal="center" vertical="top" shrinkToFit="1"/>
    </xf>
    <xf numFmtId="0" fontId="2" fillId="4" borderId="10">
      <alignment horizontal="left" vertical="top" wrapText="1"/>
    </xf>
    <xf numFmtId="164" fontId="2" fillId="4" borderId="10">
      <alignment horizontal="right" vertical="top" shrinkToFit="1"/>
    </xf>
    <xf numFmtId="164" fontId="2" fillId="4" borderId="11">
      <alignment horizontal="right" vertical="top" shrinkToFit="1"/>
    </xf>
    <xf numFmtId="49" fontId="4" fillId="0" borderId="9">
      <alignment horizontal="center" vertical="top" shrinkToFit="1"/>
    </xf>
    <xf numFmtId="0" fontId="1" fillId="0" borderId="10">
      <alignment horizontal="left" vertical="top" wrapText="1"/>
    </xf>
    <xf numFmtId="164" fontId="1" fillId="0" borderId="10">
      <alignment horizontal="right" vertical="top" shrinkToFit="1"/>
    </xf>
    <xf numFmtId="164" fontId="5" fillId="0" borderId="11">
      <alignment horizontal="right" vertical="top" shrinkToFit="1"/>
    </xf>
    <xf numFmtId="0" fontId="3" fillId="5" borderId="12"/>
    <xf numFmtId="0" fontId="3" fillId="5" borderId="13"/>
    <xf numFmtId="164" fontId="3" fillId="5" borderId="13">
      <alignment horizontal="right" shrinkToFit="1"/>
    </xf>
    <xf numFmtId="164" fontId="3" fillId="5" borderId="14">
      <alignment horizontal="right" shrinkToFit="1"/>
    </xf>
    <xf numFmtId="0" fontId="1" fillId="0" borderId="15"/>
    <xf numFmtId="0" fontId="1" fillId="0" borderId="1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1"/>
    <xf numFmtId="0" fontId="1" fillId="0" borderId="1"/>
    <xf numFmtId="4" fontId="3" fillId="5" borderId="13">
      <alignment horizontal="right" shrinkToFit="1"/>
    </xf>
    <xf numFmtId="4" fontId="3" fillId="5" borderId="14">
      <alignment horizontal="right" shrinkToFit="1"/>
    </xf>
    <xf numFmtId="4" fontId="3" fillId="2" borderId="4">
      <alignment horizontal="right" vertical="top" wrapText="1" shrinkToFit="1"/>
    </xf>
    <xf numFmtId="4" fontId="3" fillId="2" borderId="5">
      <alignment horizontal="right" vertical="top" shrinkToFit="1"/>
    </xf>
    <xf numFmtId="4" fontId="2" fillId="3" borderId="7">
      <alignment horizontal="right" vertical="top" shrinkToFit="1"/>
    </xf>
    <xf numFmtId="4" fontId="2" fillId="3" borderId="8">
      <alignment horizontal="right" vertical="top" shrinkToFit="1"/>
    </xf>
    <xf numFmtId="4" fontId="2" fillId="4" borderId="10">
      <alignment horizontal="right" vertical="top" shrinkToFit="1"/>
    </xf>
    <xf numFmtId="4" fontId="2" fillId="4" borderId="11">
      <alignment horizontal="right" vertical="top" shrinkToFit="1"/>
    </xf>
    <xf numFmtId="4" fontId="1" fillId="0" borderId="10">
      <alignment horizontal="right" vertical="top" shrinkToFit="1"/>
    </xf>
    <xf numFmtId="4" fontId="5" fillId="0" borderId="11">
      <alignment horizontal="right" vertical="top" shrinkToFit="1"/>
    </xf>
    <xf numFmtId="49" fontId="4" fillId="0" borderId="9">
      <alignment horizontal="center" vertical="top" shrinkToFit="1"/>
    </xf>
    <xf numFmtId="0" fontId="1" fillId="0" borderId="10">
      <alignment horizontal="left" vertical="top" wrapText="1"/>
    </xf>
    <xf numFmtId="4" fontId="1" fillId="0" borderId="10">
      <alignment horizontal="right" vertical="top" shrinkToFit="1"/>
    </xf>
    <xf numFmtId="4" fontId="5" fillId="0" borderId="11">
      <alignment horizontal="right" vertical="top" shrinkToFit="1"/>
    </xf>
    <xf numFmtId="165" fontId="1" fillId="0" borderId="10">
      <alignment horizontal="right" vertical="top" shrinkToFit="1"/>
    </xf>
    <xf numFmtId="164" fontId="2" fillId="4" borderId="10">
      <alignment horizontal="right" vertical="top" shrinkToFit="1"/>
    </xf>
    <xf numFmtId="164" fontId="2" fillId="4" borderId="11">
      <alignment horizontal="right" vertical="top" shrinkToFit="1"/>
    </xf>
    <xf numFmtId="164" fontId="1" fillId="0" borderId="10">
      <alignment horizontal="right" vertical="top" shrinkToFit="1"/>
    </xf>
    <xf numFmtId="164" fontId="1" fillId="0" borderId="11">
      <alignment horizontal="right" vertical="top" shrinkToFit="1"/>
    </xf>
    <xf numFmtId="164" fontId="3" fillId="5" borderId="13">
      <alignment horizontal="right" shrinkToFit="1"/>
    </xf>
    <xf numFmtId="164" fontId="3" fillId="5" borderId="14">
      <alignment horizontal="right" shrinkToFit="1"/>
    </xf>
    <xf numFmtId="0" fontId="12" fillId="0" borderId="1"/>
    <xf numFmtId="49" fontId="1" fillId="0" borderId="10">
      <alignment horizontal="center" vertical="top" shrinkToFit="1"/>
    </xf>
    <xf numFmtId="0" fontId="1" fillId="0" borderId="10">
      <alignment horizontal="left" vertical="top" wrapText="1"/>
    </xf>
    <xf numFmtId="4" fontId="1" fillId="0" borderId="10">
      <alignment horizontal="right" vertical="top" shrinkToFit="1"/>
    </xf>
    <xf numFmtId="4" fontId="1" fillId="0" borderId="11">
      <alignment horizontal="right" vertical="top" shrinkToFit="1"/>
    </xf>
    <xf numFmtId="49" fontId="2" fillId="0" borderId="23">
      <alignment horizontal="center" vertical="center" wrapText="1"/>
    </xf>
    <xf numFmtId="164" fontId="2" fillId="3" borderId="7">
      <alignment horizontal="right" vertical="top" shrinkToFit="1"/>
    </xf>
    <xf numFmtId="164" fontId="2" fillId="3" borderId="8">
      <alignment horizontal="right" vertical="top" shrinkToFit="1"/>
    </xf>
    <xf numFmtId="164" fontId="2" fillId="4" borderId="10">
      <alignment horizontal="right" vertical="top" shrinkToFit="1"/>
    </xf>
    <xf numFmtId="164" fontId="2" fillId="4" borderId="11">
      <alignment horizontal="right" vertical="top" shrinkToFit="1"/>
    </xf>
  </cellStyleXfs>
  <cellXfs count="154">
    <xf numFmtId="0" fontId="0" fillId="0" borderId="0" xfId="0"/>
    <xf numFmtId="0" fontId="0" fillId="0" borderId="0" xfId="0" applyProtection="1">
      <protection locked="0"/>
    </xf>
    <xf numFmtId="49" fontId="8" fillId="6" borderId="16" xfId="0" applyNumberFormat="1" applyFont="1" applyFill="1" applyBorder="1" applyAlignment="1">
      <alignment horizontal="center" vertical="center" wrapText="1"/>
    </xf>
    <xf numFmtId="49" fontId="9" fillId="6" borderId="16" xfId="0" applyNumberFormat="1" applyFont="1" applyFill="1" applyBorder="1" applyAlignment="1">
      <alignment horizontal="center" vertical="center" wrapText="1"/>
    </xf>
    <xf numFmtId="49" fontId="9" fillId="6" borderId="16" xfId="0" applyNumberFormat="1" applyFont="1" applyFill="1" applyBorder="1" applyAlignment="1">
      <alignment horizontal="left" vertical="center" wrapText="1"/>
    </xf>
    <xf numFmtId="0" fontId="1" fillId="0" borderId="1" xfId="23" applyBorder="1"/>
    <xf numFmtId="0" fontId="0" fillId="0" borderId="1" xfId="0" applyBorder="1" applyProtection="1">
      <protection locked="0"/>
    </xf>
    <xf numFmtId="49" fontId="11" fillId="6" borderId="16" xfId="3" applyFont="1" applyFill="1" applyBorder="1">
      <alignment horizontal="center" vertical="top" shrinkToFit="1"/>
    </xf>
    <xf numFmtId="0" fontId="11" fillId="6" borderId="16" xfId="4" quotePrefix="1" applyFont="1" applyFill="1" applyBorder="1">
      <alignment horizontal="left" vertical="top" wrapText="1"/>
    </xf>
    <xf numFmtId="49" fontId="11" fillId="6" borderId="16" xfId="7" applyFont="1" applyFill="1" applyBorder="1">
      <alignment horizontal="center" vertical="top" shrinkToFit="1"/>
    </xf>
    <xf numFmtId="0" fontId="11" fillId="6" borderId="16" xfId="8" quotePrefix="1" applyFont="1" applyFill="1" applyBorder="1">
      <alignment horizontal="left" vertical="top" wrapText="1"/>
    </xf>
    <xf numFmtId="49" fontId="11" fillId="6" borderId="16" xfId="11" applyFont="1" applyFill="1" applyBorder="1">
      <alignment horizontal="center" vertical="top" shrinkToFit="1"/>
    </xf>
    <xf numFmtId="0" fontId="11" fillId="6" borderId="16" xfId="12" quotePrefix="1" applyFont="1" applyFill="1" applyBorder="1">
      <alignment horizontal="left" vertical="top" wrapText="1"/>
    </xf>
    <xf numFmtId="164" fontId="11" fillId="6" borderId="16" xfId="14" applyFont="1" applyFill="1" applyBorder="1" applyAlignment="1">
      <alignment horizontal="center" vertical="center" shrinkToFit="1"/>
    </xf>
    <xf numFmtId="49" fontId="10" fillId="6" borderId="16" xfId="15" applyFont="1" applyFill="1" applyBorder="1">
      <alignment horizontal="center" vertical="top" shrinkToFit="1"/>
    </xf>
    <xf numFmtId="0" fontId="10" fillId="6" borderId="16" xfId="16" quotePrefix="1" applyFont="1" applyFill="1" applyBorder="1">
      <alignment horizontal="left" vertical="top" wrapText="1"/>
    </xf>
    <xf numFmtId="0" fontId="11" fillId="6" borderId="16" xfId="19" applyFont="1" applyFill="1" applyBorder="1"/>
    <xf numFmtId="0" fontId="11" fillId="6" borderId="16" xfId="20" applyFont="1" applyFill="1" applyBorder="1"/>
    <xf numFmtId="164" fontId="9" fillId="6" borderId="1" xfId="0" applyNumberFormat="1" applyFont="1" applyFill="1" applyBorder="1" applyAlignment="1">
      <alignment horizontal="center" vertical="center" wrapText="1"/>
    </xf>
    <xf numFmtId="164" fontId="10" fillId="6" borderId="1" xfId="38" applyNumberFormat="1" applyFont="1" applyFill="1" applyBorder="1" applyAlignment="1">
      <alignment horizontal="center" vertical="top" shrinkToFit="1"/>
    </xf>
    <xf numFmtId="164" fontId="10" fillId="6" borderId="1" xfId="39" applyNumberFormat="1" applyFont="1" applyFill="1" applyBorder="1" applyAlignment="1">
      <alignment horizontal="center" vertical="top" shrinkToFit="1"/>
    </xf>
    <xf numFmtId="164" fontId="10" fillId="6" borderId="1" xfId="17" applyFont="1" applyFill="1" applyBorder="1" applyAlignment="1">
      <alignment horizontal="center" vertical="center" shrinkToFit="1"/>
    </xf>
    <xf numFmtId="164" fontId="10" fillId="6" borderId="1" xfId="18" applyFont="1" applyFill="1" applyBorder="1" applyAlignment="1">
      <alignment horizontal="center" vertical="center" shrinkToFit="1"/>
    </xf>
    <xf numFmtId="4" fontId="1" fillId="0" borderId="1" xfId="54" applyBorder="1">
      <alignment horizontal="right" vertical="top" shrinkToFit="1"/>
    </xf>
    <xf numFmtId="4" fontId="1" fillId="0" borderId="1" xfId="55" applyBorder="1">
      <alignment horizontal="right" vertical="top" shrinkToFit="1"/>
    </xf>
    <xf numFmtId="49" fontId="10" fillId="6" borderId="16" xfId="52" applyFont="1" applyFill="1" applyBorder="1">
      <alignment horizontal="center" vertical="top" shrinkToFit="1"/>
    </xf>
    <xf numFmtId="0" fontId="10" fillId="6" borderId="16" xfId="53" quotePrefix="1" applyFont="1" applyFill="1" applyBorder="1">
      <alignment horizontal="left" vertical="top" wrapText="1"/>
    </xf>
    <xf numFmtId="166" fontId="0" fillId="0" borderId="0" xfId="0" applyNumberFormat="1" applyProtection="1">
      <protection locked="0"/>
    </xf>
    <xf numFmtId="164" fontId="10" fillId="6" borderId="16" xfId="18" applyFont="1" applyFill="1" applyBorder="1" applyAlignment="1">
      <alignment horizontal="center" vertical="center" shrinkToFit="1"/>
    </xf>
    <xf numFmtId="164" fontId="11" fillId="6" borderId="16" xfId="9" applyFont="1" applyFill="1" applyBorder="1" applyAlignment="1">
      <alignment horizontal="center" vertical="center" shrinkToFit="1"/>
    </xf>
    <xf numFmtId="164" fontId="11" fillId="6" borderId="16" xfId="10" applyFont="1" applyFill="1" applyBorder="1" applyAlignment="1">
      <alignment horizontal="center" vertical="center" shrinkToFit="1"/>
    </xf>
    <xf numFmtId="164" fontId="11" fillId="6" borderId="16" xfId="13" applyFont="1" applyFill="1" applyBorder="1" applyAlignment="1">
      <alignment horizontal="center" vertical="center" shrinkToFit="1"/>
    </xf>
    <xf numFmtId="164" fontId="0" fillId="0" borderId="0" xfId="0" applyNumberFormat="1" applyProtection="1">
      <protection locked="0"/>
    </xf>
    <xf numFmtId="0" fontId="10" fillId="0" borderId="10" xfId="41" applyFont="1">
      <alignment horizontal="left" vertical="top" wrapText="1"/>
    </xf>
    <xf numFmtId="0" fontId="10" fillId="0" borderId="10" xfId="16" applyFont="1">
      <alignment horizontal="left" vertical="top" wrapText="1"/>
    </xf>
    <xf numFmtId="0" fontId="10" fillId="0" borderId="10" xfId="53" applyFont="1">
      <alignment horizontal="left" vertical="top" wrapText="1"/>
    </xf>
    <xf numFmtId="0" fontId="10" fillId="0" borderId="16" xfId="53" applyFont="1" applyBorder="1">
      <alignment horizontal="left" vertical="top" wrapText="1"/>
    </xf>
    <xf numFmtId="0" fontId="11" fillId="0" borderId="16" xfId="15" applyNumberFormat="1" applyFont="1" applyBorder="1" applyAlignment="1">
      <alignment horizontal="left" vertical="top" wrapText="1"/>
    </xf>
    <xf numFmtId="0" fontId="10" fillId="0" borderId="16" xfId="41" applyFont="1" applyBorder="1">
      <alignment horizontal="left" vertical="top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wrapText="1"/>
    </xf>
    <xf numFmtId="49" fontId="10" fillId="6" borderId="18" xfId="52" applyFont="1" applyFill="1" applyBorder="1">
      <alignment horizontal="center" vertical="top" shrinkToFit="1"/>
    </xf>
    <xf numFmtId="49" fontId="10" fillId="6" borderId="19" xfId="52" applyFont="1" applyFill="1" applyBorder="1">
      <alignment horizontal="center" vertical="top" shrinkToFit="1"/>
    </xf>
    <xf numFmtId="0" fontId="13" fillId="0" borderId="1" xfId="1" applyFont="1">
      <alignment horizontal="right" vertical="top" wrapText="1"/>
    </xf>
    <xf numFmtId="49" fontId="10" fillId="6" borderId="17" xfId="15" applyFont="1" applyFill="1" applyBorder="1">
      <alignment horizontal="center" vertical="top" shrinkToFit="1"/>
    </xf>
    <xf numFmtId="0" fontId="9" fillId="6" borderId="21" xfId="41" applyFont="1" applyFill="1" applyBorder="1">
      <alignment horizontal="left" vertical="top" wrapText="1"/>
    </xf>
    <xf numFmtId="49" fontId="10" fillId="0" borderId="16" xfId="15" applyFont="1" applyBorder="1">
      <alignment horizontal="center" vertical="top" shrinkToFit="1"/>
    </xf>
    <xf numFmtId="0" fontId="10" fillId="6" borderId="16" xfId="41" applyFont="1" applyFill="1" applyBorder="1">
      <alignment horizontal="left" vertical="top" wrapText="1"/>
    </xf>
    <xf numFmtId="0" fontId="10" fillId="0" borderId="16" xfId="16" quotePrefix="1" applyFont="1" applyBorder="1">
      <alignment horizontal="left" vertical="top" wrapText="1"/>
    </xf>
    <xf numFmtId="0" fontId="10" fillId="0" borderId="16" xfId="53" quotePrefix="1" applyFont="1" applyBorder="1">
      <alignment horizontal="left" vertical="top" wrapText="1"/>
    </xf>
    <xf numFmtId="0" fontId="0" fillId="6" borderId="0" xfId="0" applyFill="1" applyProtection="1">
      <protection locked="0"/>
    </xf>
    <xf numFmtId="0" fontId="11" fillId="6" borderId="16" xfId="15" applyNumberFormat="1" applyFont="1" applyFill="1" applyBorder="1" applyAlignment="1">
      <alignment horizontal="left" vertical="top" wrapText="1"/>
    </xf>
    <xf numFmtId="0" fontId="8" fillId="6" borderId="16" xfId="53" applyFont="1" applyFill="1" applyBorder="1">
      <alignment horizontal="left" vertical="top" wrapText="1"/>
    </xf>
    <xf numFmtId="0" fontId="9" fillId="6" borderId="16" xfId="53" applyFont="1" applyFill="1" applyBorder="1">
      <alignment horizontal="left" vertical="top" wrapText="1"/>
    </xf>
    <xf numFmtId="0" fontId="11" fillId="6" borderId="16" xfId="16" quotePrefix="1" applyFont="1" applyFill="1" applyBorder="1">
      <alignment horizontal="left" vertical="top" wrapText="1"/>
    </xf>
    <xf numFmtId="164" fontId="11" fillId="6" borderId="16" xfId="18" applyFont="1" applyFill="1" applyBorder="1" applyAlignment="1">
      <alignment horizontal="center" vertical="center" shrinkToFit="1"/>
    </xf>
    <xf numFmtId="0" fontId="11" fillId="6" borderId="16" xfId="41" applyFont="1" applyFill="1" applyBorder="1">
      <alignment horizontal="left" vertical="top" wrapText="1"/>
    </xf>
    <xf numFmtId="164" fontId="10" fillId="6" borderId="16" xfId="37" applyNumberFormat="1" applyFont="1" applyFill="1" applyBorder="1" applyAlignment="1">
      <alignment horizontal="center" vertical="center" shrinkToFit="1"/>
    </xf>
    <xf numFmtId="164" fontId="10" fillId="6" borderId="17" xfId="18" applyFont="1" applyFill="1" applyBorder="1" applyAlignment="1">
      <alignment horizontal="center" vertical="center" shrinkToFit="1"/>
    </xf>
    <xf numFmtId="0" fontId="11" fillId="0" borderId="16" xfId="53" quotePrefix="1" applyFont="1" applyBorder="1">
      <alignment horizontal="left" vertical="top" wrapText="1"/>
    </xf>
    <xf numFmtId="49" fontId="10" fillId="6" borderId="16" xfId="40" applyFont="1" applyFill="1" applyBorder="1">
      <alignment horizontal="center" vertical="top" shrinkToFit="1"/>
    </xf>
    <xf numFmtId="164" fontId="8" fillId="6" borderId="16" xfId="10" applyFont="1" applyFill="1" applyBorder="1" applyAlignment="1">
      <alignment horizontal="center" vertical="center" shrinkToFit="1"/>
    </xf>
    <xf numFmtId="164" fontId="10" fillId="6" borderId="16" xfId="14" applyFont="1" applyFill="1" applyBorder="1" applyAlignment="1">
      <alignment horizontal="center" vertical="center" shrinkToFit="1"/>
    </xf>
    <xf numFmtId="164" fontId="8" fillId="6" borderId="16" xfId="9" applyFont="1" applyFill="1" applyBorder="1" applyAlignment="1">
      <alignment horizontal="center" vertical="center" shrinkToFit="1"/>
    </xf>
    <xf numFmtId="164" fontId="11" fillId="6" borderId="16" xfId="6" applyFont="1" applyFill="1" applyBorder="1" applyAlignment="1">
      <alignment horizontal="center" vertical="center" shrinkToFit="1"/>
    </xf>
    <xf numFmtId="164" fontId="10" fillId="6" borderId="16" xfId="17" applyFont="1" applyFill="1" applyBorder="1" applyAlignment="1">
      <alignment horizontal="center" vertical="center" shrinkToFit="1"/>
    </xf>
    <xf numFmtId="166" fontId="8" fillId="6" borderId="16" xfId="0" applyNumberFormat="1" applyFont="1" applyFill="1" applyBorder="1" applyAlignment="1" applyProtection="1">
      <alignment horizontal="center" vertical="center"/>
      <protection locked="0"/>
    </xf>
    <xf numFmtId="166" fontId="8" fillId="6" borderId="16" xfId="0" applyNumberFormat="1" applyFont="1" applyFill="1" applyBorder="1" applyAlignment="1">
      <alignment horizontal="center" vertical="center" wrapText="1"/>
    </xf>
    <xf numFmtId="166" fontId="9" fillId="6" borderId="16" xfId="0" applyNumberFormat="1" applyFont="1" applyFill="1" applyBorder="1" applyAlignment="1" applyProtection="1">
      <alignment horizontal="center" vertical="center"/>
      <protection locked="0"/>
    </xf>
    <xf numFmtId="166" fontId="9" fillId="6" borderId="16" xfId="0" applyNumberFormat="1" applyFont="1" applyFill="1" applyBorder="1" applyAlignment="1">
      <alignment horizontal="center" vertical="center" wrapText="1"/>
    </xf>
    <xf numFmtId="164" fontId="10" fillId="6" borderId="17" xfId="17" applyFont="1" applyFill="1" applyBorder="1" applyAlignment="1">
      <alignment horizontal="center" vertical="center" shrinkToFit="1"/>
    </xf>
    <xf numFmtId="166" fontId="9" fillId="6" borderId="17" xfId="0" applyNumberFormat="1" applyFont="1" applyFill="1" applyBorder="1" applyAlignment="1" applyProtection="1">
      <alignment horizontal="center" vertical="center"/>
      <protection locked="0"/>
    </xf>
    <xf numFmtId="166" fontId="9" fillId="6" borderId="17" xfId="0" applyNumberFormat="1" applyFont="1" applyFill="1" applyBorder="1" applyAlignment="1">
      <alignment horizontal="center" vertical="center" wrapText="1"/>
    </xf>
    <xf numFmtId="164" fontId="11" fillId="6" borderId="16" xfId="17" applyFont="1" applyFill="1" applyBorder="1" applyAlignment="1">
      <alignment horizontal="center" vertical="center" shrinkToFit="1"/>
    </xf>
    <xf numFmtId="0" fontId="13" fillId="6" borderId="1" xfId="1" applyFont="1" applyFill="1">
      <alignment horizontal="right" vertical="top" wrapText="1"/>
    </xf>
    <xf numFmtId="166" fontId="8" fillId="6" borderId="17" xfId="0" applyNumberFormat="1" applyFont="1" applyFill="1" applyBorder="1" applyAlignment="1" applyProtection="1">
      <alignment horizontal="center" vertical="center"/>
      <protection locked="0"/>
    </xf>
    <xf numFmtId="166" fontId="8" fillId="6" borderId="17" xfId="0" applyNumberFormat="1" applyFont="1" applyFill="1" applyBorder="1" applyAlignment="1">
      <alignment horizontal="center" vertical="center" wrapText="1"/>
    </xf>
    <xf numFmtId="0" fontId="1" fillId="0" borderId="1" xfId="24">
      <alignment horizontal="left" vertical="top" wrapText="1"/>
    </xf>
    <xf numFmtId="49" fontId="7" fillId="0" borderId="1" xfId="0" applyNumberFormat="1" applyFont="1" applyBorder="1" applyAlignment="1">
      <alignment horizontal="center" wrapText="1"/>
    </xf>
    <xf numFmtId="0" fontId="13" fillId="0" borderId="20" xfId="1" applyFont="1" applyBorder="1" applyAlignment="1">
      <alignment horizontal="center" vertical="top" wrapText="1"/>
    </xf>
    <xf numFmtId="49" fontId="11" fillId="6" borderId="19" xfId="3" applyNumberFormat="1" applyFont="1" applyFill="1" applyBorder="1" applyProtection="1">
      <alignment horizontal="center" vertical="top" shrinkToFit="1"/>
    </xf>
    <xf numFmtId="0" fontId="11" fillId="6" borderId="16" xfId="4" quotePrefix="1" applyNumberFormat="1" applyFont="1" applyFill="1" applyBorder="1" applyProtection="1">
      <alignment horizontal="left" vertical="top" wrapText="1"/>
    </xf>
    <xf numFmtId="49" fontId="11" fillId="6" borderId="19" xfId="7" applyNumberFormat="1" applyFont="1" applyFill="1" applyBorder="1" applyProtection="1">
      <alignment horizontal="center" vertical="top" shrinkToFit="1"/>
    </xf>
    <xf numFmtId="0" fontId="11" fillId="6" borderId="16" xfId="8" quotePrefix="1" applyNumberFormat="1" applyFont="1" applyFill="1" applyBorder="1" applyProtection="1">
      <alignment horizontal="left" vertical="top" wrapText="1"/>
    </xf>
    <xf numFmtId="49" fontId="11" fillId="6" borderId="19" xfId="11" applyNumberFormat="1" applyFont="1" applyFill="1" applyBorder="1" applyProtection="1">
      <alignment horizontal="center" vertical="top" shrinkToFit="1"/>
    </xf>
    <xf numFmtId="0" fontId="11" fillId="6" borderId="16" xfId="12" quotePrefix="1" applyNumberFormat="1" applyFont="1" applyFill="1" applyBorder="1" applyProtection="1">
      <alignment horizontal="left" vertical="top" wrapText="1"/>
    </xf>
    <xf numFmtId="49" fontId="10" fillId="6" borderId="19" xfId="15" applyNumberFormat="1" applyFont="1" applyFill="1" applyBorder="1" applyProtection="1">
      <alignment horizontal="center" vertical="top" shrinkToFit="1"/>
    </xf>
    <xf numFmtId="0" fontId="10" fillId="6" borderId="16" xfId="16" quotePrefix="1" applyNumberFormat="1" applyFont="1" applyFill="1" applyBorder="1" applyProtection="1">
      <alignment horizontal="left" vertical="top" wrapText="1"/>
    </xf>
    <xf numFmtId="0" fontId="10" fillId="6" borderId="16" xfId="16" applyNumberFormat="1" applyFont="1" applyFill="1" applyBorder="1" applyProtection="1">
      <alignment horizontal="left" vertical="top" wrapText="1"/>
    </xf>
    <xf numFmtId="49" fontId="9" fillId="6" borderId="19" xfId="0" applyNumberFormat="1" applyFont="1" applyFill="1" applyBorder="1" applyAlignment="1" applyProtection="1">
      <alignment horizontal="center" vertical="center" wrapText="1"/>
    </xf>
    <xf numFmtId="49" fontId="9" fillId="6" borderId="16" xfId="0" applyNumberFormat="1" applyFont="1" applyFill="1" applyBorder="1" applyAlignment="1" applyProtection="1">
      <alignment horizontal="left" vertical="center" wrapText="1"/>
    </xf>
    <xf numFmtId="49" fontId="10" fillId="0" borderId="22" xfId="15" applyNumberFormat="1" applyFont="1" applyBorder="1" applyProtection="1">
      <alignment horizontal="center" vertical="top" shrinkToFit="1"/>
    </xf>
    <xf numFmtId="49" fontId="10" fillId="0" borderId="19" xfId="15" applyNumberFormat="1" applyFont="1" applyBorder="1" applyProtection="1">
      <alignment horizontal="center" vertical="top" shrinkToFit="1"/>
    </xf>
    <xf numFmtId="164" fontId="11" fillId="6" borderId="16" xfId="5" applyNumberFormat="1" applyFont="1" applyFill="1" applyBorder="1" applyAlignment="1" applyProtection="1">
      <alignment horizontal="center" vertical="center" wrapText="1" shrinkToFit="1"/>
    </xf>
    <xf numFmtId="164" fontId="11" fillId="6" borderId="16" xfId="9" applyNumberFormat="1" applyFont="1" applyFill="1" applyBorder="1" applyAlignment="1" applyProtection="1">
      <alignment horizontal="center" vertical="center" shrinkToFit="1"/>
    </xf>
    <xf numFmtId="164" fontId="11" fillId="6" borderId="16" xfId="13" applyNumberFormat="1" applyFont="1" applyFill="1" applyBorder="1" applyAlignment="1" applyProtection="1">
      <alignment horizontal="center" vertical="center" shrinkToFit="1"/>
    </xf>
    <xf numFmtId="164" fontId="10" fillId="6" borderId="16" xfId="18" applyNumberFormat="1" applyFont="1" applyFill="1" applyBorder="1" applyAlignment="1" applyProtection="1">
      <alignment horizontal="center" vertical="center" shrinkToFit="1"/>
    </xf>
    <xf numFmtId="164" fontId="11" fillId="6" borderId="16" xfId="14" applyNumberFormat="1" applyFont="1" applyFill="1" applyBorder="1" applyAlignment="1" applyProtection="1">
      <alignment horizontal="center" vertical="center" shrinkToFit="1"/>
    </xf>
    <xf numFmtId="168" fontId="11" fillId="6" borderId="16" xfId="8" quotePrefix="1" applyNumberFormat="1" applyFont="1" applyFill="1" applyBorder="1" applyAlignment="1" applyProtection="1">
      <alignment horizontal="center" vertical="center" wrapText="1"/>
    </xf>
    <xf numFmtId="164" fontId="11" fillId="6" borderId="16" xfId="8" quotePrefix="1" applyNumberFormat="1" applyFont="1" applyFill="1" applyBorder="1" applyAlignment="1" applyProtection="1">
      <alignment horizontal="center" vertical="center" wrapText="1"/>
    </xf>
    <xf numFmtId="164" fontId="11" fillId="6" borderId="16" xfId="10" applyNumberFormat="1" applyFont="1" applyFill="1" applyBorder="1" applyAlignment="1" applyProtection="1">
      <alignment horizontal="center" vertical="center" shrinkToFit="1"/>
    </xf>
    <xf numFmtId="164" fontId="11" fillId="6" borderId="16" xfId="21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Border="1" applyAlignment="1" applyProtection="1">
      <alignment horizontal="center" wrapText="1"/>
    </xf>
    <xf numFmtId="0" fontId="0" fillId="0" borderId="1" xfId="0" applyBorder="1"/>
    <xf numFmtId="0" fontId="13" fillId="0" borderId="1" xfId="1" applyNumberFormat="1" applyFont="1" applyBorder="1" applyAlignment="1" applyProtection="1">
      <alignment horizontal="center" vertical="top" wrapText="1"/>
    </xf>
    <xf numFmtId="0" fontId="8" fillId="6" borderId="16" xfId="0" applyFont="1" applyFill="1" applyBorder="1" applyAlignment="1">
      <alignment horizontal="center" vertical="center"/>
    </xf>
    <xf numFmtId="49" fontId="11" fillId="6" borderId="16" xfId="56" applyNumberFormat="1" applyFont="1" applyFill="1" applyBorder="1" applyProtection="1">
      <alignment horizontal="center" vertical="center" wrapText="1"/>
    </xf>
    <xf numFmtId="49" fontId="8" fillId="6" borderId="16" xfId="0" applyNumberFormat="1" applyFont="1" applyFill="1" applyBorder="1" applyAlignment="1" applyProtection="1">
      <alignment horizontal="center" vertical="center" wrapText="1"/>
    </xf>
    <xf numFmtId="0" fontId="11" fillId="6" borderId="16" xfId="3" applyNumberFormat="1" applyFont="1" applyFill="1" applyBorder="1" applyAlignment="1" applyProtection="1">
      <alignment horizontal="left" vertical="top" wrapText="1"/>
    </xf>
    <xf numFmtId="49" fontId="11" fillId="6" borderId="16" xfId="4" applyNumberFormat="1" applyFont="1" applyFill="1" applyBorder="1" applyAlignment="1" applyProtection="1">
      <alignment horizontal="center" vertical="center" shrinkToFit="1"/>
    </xf>
    <xf numFmtId="164" fontId="11" fillId="6" borderId="16" xfId="57" applyNumberFormat="1" applyFont="1" applyFill="1" applyBorder="1" applyAlignment="1" applyProtection="1">
      <alignment horizontal="center" vertical="center" shrinkToFit="1"/>
    </xf>
    <xf numFmtId="166" fontId="8" fillId="6" borderId="16" xfId="0" applyNumberFormat="1" applyFont="1" applyFill="1" applyBorder="1" applyAlignment="1">
      <alignment horizontal="center" vertical="center"/>
    </xf>
    <xf numFmtId="0" fontId="10" fillId="6" borderId="16" xfId="7" applyNumberFormat="1" applyFont="1" applyFill="1" applyBorder="1" applyAlignment="1" applyProtection="1">
      <alignment horizontal="left" vertical="top" wrapText="1"/>
    </xf>
    <xf numFmtId="49" fontId="10" fillId="6" borderId="16" xfId="8" applyNumberFormat="1" applyFont="1" applyFill="1" applyBorder="1" applyAlignment="1" applyProtection="1">
      <alignment horizontal="center" vertical="center" shrinkToFit="1"/>
    </xf>
    <xf numFmtId="164" fontId="10" fillId="6" borderId="16" xfId="48" applyNumberFormat="1" applyFont="1" applyFill="1" applyBorder="1" applyAlignment="1" applyProtection="1">
      <alignment horizontal="center" vertical="center" shrinkToFit="1"/>
    </xf>
    <xf numFmtId="166" fontId="9" fillId="6" borderId="16" xfId="0" applyNumberFormat="1" applyFont="1" applyFill="1" applyBorder="1" applyAlignment="1">
      <alignment horizontal="center" vertical="center"/>
    </xf>
    <xf numFmtId="164" fontId="11" fillId="6" borderId="16" xfId="46" applyNumberFormat="1" applyFont="1" applyFill="1" applyBorder="1" applyAlignment="1" applyProtection="1">
      <alignment horizontal="center" vertical="center" shrinkToFit="1"/>
    </xf>
    <xf numFmtId="164" fontId="11" fillId="6" borderId="16" xfId="45" applyNumberFormat="1" applyFont="1" applyFill="1" applyBorder="1" applyAlignment="1" applyProtection="1">
      <alignment horizontal="center" vertical="center" shrinkToFit="1"/>
    </xf>
    <xf numFmtId="0" fontId="10" fillId="6" borderId="16" xfId="8" applyNumberFormat="1" applyFont="1" applyFill="1" applyBorder="1" applyProtection="1">
      <alignment horizontal="left" vertical="top" wrapText="1"/>
    </xf>
    <xf numFmtId="0" fontId="11" fillId="6" borderId="16" xfId="19" applyNumberFormat="1" applyFont="1" applyFill="1" applyBorder="1" applyProtection="1"/>
    <xf numFmtId="0" fontId="11" fillId="6" borderId="16" xfId="20" applyNumberFormat="1" applyFont="1" applyFill="1" applyBorder="1" applyAlignment="1" applyProtection="1">
      <alignment horizontal="center" vertical="center"/>
    </xf>
    <xf numFmtId="164" fontId="11" fillId="6" borderId="16" xfId="47" applyNumberFormat="1" applyFont="1" applyFill="1" applyBorder="1" applyAlignment="1" applyProtection="1">
      <alignment horizontal="center" vertical="center" shrinkToFit="1"/>
    </xf>
    <xf numFmtId="0" fontId="9" fillId="0" borderId="1" xfId="0" applyFont="1" applyBorder="1" applyProtection="1">
      <protection locked="0"/>
    </xf>
    <xf numFmtId="0" fontId="14" fillId="0" borderId="19" xfId="0" applyNumberFormat="1" applyFont="1" applyBorder="1" applyAlignment="1">
      <alignment horizontal="center"/>
    </xf>
    <xf numFmtId="0" fontId="14" fillId="0" borderId="24" xfId="0" applyNumberFormat="1" applyFont="1" applyBorder="1" applyAlignment="1">
      <alignment horizontal="center"/>
    </xf>
    <xf numFmtId="0" fontId="14" fillId="0" borderId="25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/>
    </xf>
    <xf numFmtId="0" fontId="8" fillId="0" borderId="24" xfId="0" applyNumberFormat="1" applyFont="1" applyBorder="1" applyAlignment="1">
      <alignment horizontal="center"/>
    </xf>
    <xf numFmtId="0" fontId="8" fillId="0" borderId="25" xfId="0" applyNumberFormat="1" applyFont="1" applyBorder="1" applyAlignment="1">
      <alignment horizontal="center"/>
    </xf>
    <xf numFmtId="0" fontId="8" fillId="0" borderId="16" xfId="0" applyNumberFormat="1" applyFont="1" applyBorder="1" applyAlignment="1">
      <alignment horizontal="center" vertical="center"/>
    </xf>
    <xf numFmtId="0" fontId="9" fillId="0" borderId="16" xfId="0" applyNumberFormat="1" applyFont="1" applyBorder="1" applyAlignment="1">
      <alignment horizontal="left" wrapText="1"/>
    </xf>
    <xf numFmtId="167" fontId="9" fillId="0" borderId="16" xfId="0" applyNumberFormat="1" applyFont="1" applyBorder="1" applyAlignment="1">
      <alignment horizontal="center" vertical="center" wrapText="1"/>
    </xf>
    <xf numFmtId="166" fontId="9" fillId="0" borderId="16" xfId="0" applyNumberFormat="1" applyFont="1" applyBorder="1" applyAlignment="1">
      <alignment horizontal="center" vertical="center"/>
    </xf>
    <xf numFmtId="166" fontId="15" fillId="0" borderId="16" xfId="0" applyNumberFormat="1" applyFont="1" applyBorder="1" applyAlignment="1" applyProtection="1">
      <alignment horizontal="center" vertical="center"/>
    </xf>
    <xf numFmtId="0" fontId="9" fillId="0" borderId="16" xfId="0" applyNumberFormat="1" applyFont="1" applyBorder="1" applyAlignment="1">
      <alignment wrapText="1"/>
    </xf>
    <xf numFmtId="0" fontId="8" fillId="0" borderId="16" xfId="0" applyNumberFormat="1" applyFont="1" applyBorder="1" applyAlignment="1">
      <alignment horizontal="center"/>
    </xf>
    <xf numFmtId="167" fontId="8" fillId="6" borderId="16" xfId="0" applyNumberFormat="1" applyFont="1" applyFill="1" applyBorder="1" applyAlignment="1">
      <alignment horizontal="center" vertical="center"/>
    </xf>
    <xf numFmtId="166" fontId="8" fillId="0" borderId="16" xfId="0" applyNumberFormat="1" applyFont="1" applyBorder="1" applyAlignment="1">
      <alignment horizontal="center" vertical="center"/>
    </xf>
    <xf numFmtId="166" fontId="7" fillId="0" borderId="16" xfId="0" applyNumberFormat="1" applyFont="1" applyBorder="1" applyAlignment="1" applyProtection="1">
      <alignment horizontal="center" vertical="center"/>
    </xf>
    <xf numFmtId="0" fontId="13" fillId="0" borderId="1" xfId="24" applyNumberFormat="1" applyFont="1" applyAlignment="1" applyProtection="1">
      <alignment horizontal="left" vertical="top" wrapText="1"/>
    </xf>
    <xf numFmtId="49" fontId="4" fillId="0" borderId="9" xfId="15" applyNumberFormat="1" applyProtection="1">
      <alignment horizontal="center" vertical="top" shrinkToFit="1"/>
    </xf>
    <xf numFmtId="0" fontId="16" fillId="0" borderId="10" xfId="16" applyNumberFormat="1" applyFont="1" applyProtection="1">
      <alignment horizontal="left" vertical="top" wrapText="1"/>
    </xf>
    <xf numFmtId="164" fontId="10" fillId="6" borderId="16" xfId="10" applyNumberFormat="1" applyFont="1" applyFill="1" applyBorder="1" applyAlignment="1" applyProtection="1">
      <alignment horizontal="center" vertical="center" shrinkToFit="1"/>
    </xf>
    <xf numFmtId="164" fontId="10" fillId="6" borderId="16" xfId="9" applyFont="1" applyFill="1" applyBorder="1" applyAlignment="1">
      <alignment horizontal="center" vertical="center" shrinkToFit="1"/>
    </xf>
    <xf numFmtId="164" fontId="10" fillId="6" borderId="16" xfId="10" applyFont="1" applyFill="1" applyBorder="1" applyAlignment="1">
      <alignment horizontal="center" vertical="center" shrinkToFit="1"/>
    </xf>
    <xf numFmtId="164" fontId="11" fillId="6" borderId="16" xfId="21" applyFont="1" applyFill="1" applyBorder="1" applyAlignment="1">
      <alignment horizontal="center" vertical="center" shrinkToFit="1"/>
    </xf>
    <xf numFmtId="164" fontId="10" fillId="6" borderId="16" xfId="17" applyNumberFormat="1" applyFont="1" applyFill="1" applyBorder="1" applyAlignment="1" applyProtection="1">
      <alignment horizontal="center" vertical="center" shrinkToFit="1"/>
    </xf>
    <xf numFmtId="0" fontId="10" fillId="6" borderId="16" xfId="3" applyNumberFormat="1" applyFont="1" applyFill="1" applyBorder="1" applyAlignment="1" applyProtection="1">
      <alignment horizontal="left" vertical="top" wrapText="1"/>
    </xf>
    <xf numFmtId="49" fontId="10" fillId="6" borderId="16" xfId="4" applyNumberFormat="1" applyFont="1" applyFill="1" applyBorder="1" applyAlignment="1" applyProtection="1">
      <alignment horizontal="center" vertical="center" shrinkToFit="1"/>
    </xf>
    <xf numFmtId="164" fontId="10" fillId="6" borderId="16" xfId="59" applyNumberFormat="1" applyFont="1" applyFill="1" applyBorder="1" applyAlignment="1" applyProtection="1">
      <alignment horizontal="center" vertical="center" shrinkToFit="1"/>
    </xf>
    <xf numFmtId="164" fontId="10" fillId="6" borderId="16" xfId="60" applyNumberFormat="1" applyFont="1" applyFill="1" applyBorder="1" applyAlignment="1" applyProtection="1">
      <alignment horizontal="center" vertical="center" shrinkToFit="1"/>
    </xf>
    <xf numFmtId="164" fontId="11" fillId="6" borderId="16" xfId="58" applyNumberFormat="1" applyFont="1" applyFill="1" applyBorder="1" applyAlignment="1" applyProtection="1">
      <alignment horizontal="center" vertical="center" shrinkToFit="1"/>
    </xf>
  </cellXfs>
  <cellStyles count="61">
    <cellStyle name="br" xfId="27"/>
    <cellStyle name="col" xfId="26"/>
    <cellStyle name="ex58" xfId="30"/>
    <cellStyle name="ex59" xfId="31"/>
    <cellStyle name="ex60" xfId="3"/>
    <cellStyle name="ex61" xfId="4"/>
    <cellStyle name="ex62" xfId="32"/>
    <cellStyle name="ex63" xfId="33"/>
    <cellStyle name="ex64" xfId="7"/>
    <cellStyle name="ex65" xfId="8"/>
    <cellStyle name="ex66" xfId="34"/>
    <cellStyle name="ex67" xfId="35"/>
    <cellStyle name="ex68" xfId="11"/>
    <cellStyle name="ex69" xfId="12"/>
    <cellStyle name="ex70" xfId="36"/>
    <cellStyle name="ex71" xfId="37"/>
    <cellStyle name="ex72" xfId="15"/>
    <cellStyle name="ex73" xfId="16"/>
    <cellStyle name="ex74" xfId="38"/>
    <cellStyle name="ex75" xfId="39"/>
    <cellStyle name="ex76" xfId="40"/>
    <cellStyle name="ex77" xfId="41"/>
    <cellStyle name="ex78" xfId="42"/>
    <cellStyle name="ex79" xfId="43"/>
    <cellStyle name="ex81" xfId="52"/>
    <cellStyle name="ex82" xfId="53"/>
    <cellStyle name="ex83" xfId="54"/>
    <cellStyle name="ex84" xfId="55"/>
    <cellStyle name="st57" xfId="1"/>
    <cellStyle name="st68" xfId="49"/>
    <cellStyle name="st69" xfId="50"/>
    <cellStyle name="st70" xfId="45"/>
    <cellStyle name="st71" xfId="46"/>
    <cellStyle name="st72" xfId="47"/>
    <cellStyle name="st73" xfId="48"/>
    <cellStyle name="st74" xfId="57"/>
    <cellStyle name="st75" xfId="58"/>
    <cellStyle name="st76" xfId="59"/>
    <cellStyle name="st77" xfId="60"/>
    <cellStyle name="st80" xfId="21"/>
    <cellStyle name="st81" xfId="22"/>
    <cellStyle name="st82" xfId="5"/>
    <cellStyle name="st83" xfId="6"/>
    <cellStyle name="st84" xfId="9"/>
    <cellStyle name="st85" xfId="10"/>
    <cellStyle name="st86" xfId="13"/>
    <cellStyle name="st87" xfId="14"/>
    <cellStyle name="st88" xfId="17"/>
    <cellStyle name="st89" xfId="18"/>
    <cellStyle name="st92" xfId="44"/>
    <cellStyle name="style0" xfId="28"/>
    <cellStyle name="td" xfId="29"/>
    <cellStyle name="tr" xfId="25"/>
    <cellStyle name="xl_bot_header" xfId="2"/>
    <cellStyle name="xl_footer" xfId="24"/>
    <cellStyle name="xl_top_header" xfId="56"/>
    <cellStyle name="xl_total_bot" xfId="23"/>
    <cellStyle name="xl_total_center" xfId="20"/>
    <cellStyle name="xl_total_left" xfId="19"/>
    <cellStyle name="Обычный" xfId="0" builtinId="0"/>
    <cellStyle name="Обычный 2" xfId="5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0"/>
  <sheetViews>
    <sheetView showGridLines="0" tabSelected="1" workbookViewId="0">
      <pane ySplit="4" topLeftCell="A76" activePane="bottomLeft" state="frozen"/>
      <selection pane="bottomLeft" activeCell="D173" sqref="D173"/>
    </sheetView>
  </sheetViews>
  <sheetFormatPr defaultColWidth="9.140625" defaultRowHeight="15"/>
  <cols>
    <col min="1" max="1" width="19.140625" style="1" customWidth="1"/>
    <col min="2" max="2" width="40.5703125" style="1" customWidth="1"/>
    <col min="3" max="3" width="10.28515625" style="1" customWidth="1"/>
    <col min="4" max="4" width="11.42578125" style="1" customWidth="1"/>
    <col min="5" max="5" width="10.28515625" style="1" customWidth="1"/>
    <col min="6" max="6" width="10.42578125" style="1" customWidth="1"/>
    <col min="7" max="7" width="9.7109375" style="1" customWidth="1"/>
    <col min="8" max="16384" width="9.140625" style="1"/>
  </cols>
  <sheetData>
    <row r="1" spans="1:9" ht="15.2" customHeight="1">
      <c r="A1" s="78" t="s">
        <v>426</v>
      </c>
      <c r="B1" s="78"/>
      <c r="C1" s="78"/>
      <c r="D1" s="78"/>
      <c r="E1" s="78"/>
      <c r="F1" s="78"/>
      <c r="G1" s="78"/>
    </row>
    <row r="2" spans="1:9" ht="15.2" customHeight="1">
      <c r="A2" s="78"/>
      <c r="B2" s="78"/>
      <c r="C2" s="78"/>
      <c r="D2" s="78"/>
      <c r="E2" s="78"/>
      <c r="F2" s="78"/>
      <c r="G2" s="78"/>
    </row>
    <row r="3" spans="1:9" ht="15.2" customHeight="1">
      <c r="B3" s="43"/>
      <c r="C3" s="74"/>
      <c r="D3" s="74"/>
      <c r="E3" s="79" t="s">
        <v>259</v>
      </c>
      <c r="F3" s="79"/>
      <c r="G3" s="79"/>
    </row>
    <row r="4" spans="1:9" ht="75">
      <c r="A4" s="2" t="s">
        <v>176</v>
      </c>
      <c r="B4" s="2" t="s">
        <v>177</v>
      </c>
      <c r="C4" s="2" t="s">
        <v>319</v>
      </c>
      <c r="D4" s="2" t="s">
        <v>278</v>
      </c>
      <c r="E4" s="2" t="s">
        <v>307</v>
      </c>
      <c r="F4" s="39" t="s">
        <v>320</v>
      </c>
      <c r="G4" s="40" t="s">
        <v>321</v>
      </c>
      <c r="H4" s="50"/>
    </row>
    <row r="5" spans="1:9">
      <c r="A5" s="7" t="s">
        <v>0</v>
      </c>
      <c r="B5" s="8" t="s">
        <v>1</v>
      </c>
      <c r="C5" s="64">
        <f>C6+C15+C21+C31+C37+C51+C63+C68+C73+C87+C119+C44</f>
        <v>425154.39999999997</v>
      </c>
      <c r="D5" s="64">
        <f>D6+D15+D21+D31+D37+D51+D63+D68+D73+D87+D119</f>
        <v>569891.20000000007</v>
      </c>
      <c r="E5" s="64">
        <f>E6+E15+E21+E31+E37+E51+E63+E68+E73+E87+E119</f>
        <v>461889.70000000007</v>
      </c>
      <c r="F5" s="66">
        <f>E5/D5*100</f>
        <v>81.048751059851426</v>
      </c>
      <c r="G5" s="67">
        <f>E5*100/C5-100</f>
        <v>8.640460971355381</v>
      </c>
      <c r="H5" s="32"/>
      <c r="I5" s="32"/>
    </row>
    <row r="6" spans="1:9">
      <c r="A6" s="9" t="s">
        <v>2</v>
      </c>
      <c r="B6" s="10" t="s">
        <v>3</v>
      </c>
      <c r="C6" s="30">
        <f>C7</f>
        <v>284523.3</v>
      </c>
      <c r="D6" s="29">
        <f>D7</f>
        <v>368615</v>
      </c>
      <c r="E6" s="30">
        <f>E7</f>
        <v>285565.80000000005</v>
      </c>
      <c r="F6" s="66">
        <f t="shared" ref="F6:F83" si="0">E6/D6*100</f>
        <v>77.469934755775</v>
      </c>
      <c r="G6" s="67">
        <f t="shared" ref="G6:G81" si="1">E6*100/C6-100</f>
        <v>0.36640232979164011</v>
      </c>
    </row>
    <row r="7" spans="1:9">
      <c r="A7" s="11" t="s">
        <v>4</v>
      </c>
      <c r="B7" s="12" t="s">
        <v>5</v>
      </c>
      <c r="C7" s="13">
        <f>C8+C9+C10+C11+C12+C13+C14</f>
        <v>284523.3</v>
      </c>
      <c r="D7" s="13">
        <f>D8+D9+D10+D11+D12+D13+D14</f>
        <v>368615</v>
      </c>
      <c r="E7" s="13">
        <f>E8+E9+E10+E11+E12+E13+E14</f>
        <v>285565.80000000005</v>
      </c>
      <c r="F7" s="66">
        <f t="shared" si="0"/>
        <v>77.469934755775</v>
      </c>
      <c r="G7" s="67">
        <f t="shared" si="1"/>
        <v>0.36640232979164011</v>
      </c>
    </row>
    <row r="8" spans="1:9" ht="67.5">
      <c r="A8" s="14" t="s">
        <v>6</v>
      </c>
      <c r="B8" s="15" t="s">
        <v>7</v>
      </c>
      <c r="C8" s="28">
        <v>253088.6</v>
      </c>
      <c r="D8" s="65">
        <v>342372.4</v>
      </c>
      <c r="E8" s="28">
        <v>262544.7</v>
      </c>
      <c r="F8" s="68">
        <v>23.9</v>
      </c>
      <c r="G8" s="69">
        <f t="shared" si="1"/>
        <v>3.7362804962372849</v>
      </c>
    </row>
    <row r="9" spans="1:9" ht="101.25">
      <c r="A9" s="14" t="s">
        <v>8</v>
      </c>
      <c r="B9" s="15" t="s">
        <v>9</v>
      </c>
      <c r="C9" s="28">
        <v>1380.5</v>
      </c>
      <c r="D9" s="65">
        <v>1439</v>
      </c>
      <c r="E9" s="28">
        <v>1313.4</v>
      </c>
      <c r="F9" s="68">
        <v>10.1</v>
      </c>
      <c r="G9" s="69">
        <f t="shared" si="1"/>
        <v>-4.8605577689243091</v>
      </c>
    </row>
    <row r="10" spans="1:9" ht="45">
      <c r="A10" s="14" t="s">
        <v>10</v>
      </c>
      <c r="B10" s="15" t="s">
        <v>11</v>
      </c>
      <c r="C10" s="28">
        <v>19668.099999999999</v>
      </c>
      <c r="D10" s="65">
        <v>5914</v>
      </c>
      <c r="E10" s="28">
        <v>6056.5</v>
      </c>
      <c r="F10" s="68">
        <v>15</v>
      </c>
      <c r="G10" s="69">
        <f t="shared" si="1"/>
        <v>-69.206481561513314</v>
      </c>
    </row>
    <row r="11" spans="1:9" ht="78.75">
      <c r="A11" s="14" t="s">
        <v>12</v>
      </c>
      <c r="B11" s="15" t="s">
        <v>13</v>
      </c>
      <c r="C11" s="28">
        <v>55</v>
      </c>
      <c r="D11" s="65">
        <v>56.3</v>
      </c>
      <c r="E11" s="28">
        <v>80.5</v>
      </c>
      <c r="F11" s="68">
        <f t="shared" si="0"/>
        <v>142.98401420959149</v>
      </c>
      <c r="G11" s="69">
        <f t="shared" si="1"/>
        <v>46.363636363636374</v>
      </c>
    </row>
    <row r="12" spans="1:9" ht="78.75">
      <c r="A12" s="14" t="s">
        <v>14</v>
      </c>
      <c r="B12" s="15" t="s">
        <v>15</v>
      </c>
      <c r="C12" s="28">
        <v>-77.2</v>
      </c>
      <c r="D12" s="65">
        <v>4702.3</v>
      </c>
      <c r="E12" s="28">
        <v>1504.7</v>
      </c>
      <c r="F12" s="68">
        <f t="shared" si="0"/>
        <v>31.999234417200096</v>
      </c>
      <c r="G12" s="69">
        <f t="shared" si="1"/>
        <v>-2049.0932642487046</v>
      </c>
    </row>
    <row r="13" spans="1:9" ht="45">
      <c r="A13" s="44" t="s">
        <v>265</v>
      </c>
      <c r="B13" s="45" t="s">
        <v>264</v>
      </c>
      <c r="C13" s="28">
        <v>1221.0999999999999</v>
      </c>
      <c r="D13" s="65">
        <v>4317</v>
      </c>
      <c r="E13" s="28">
        <v>4570.3999999999996</v>
      </c>
      <c r="F13" s="68">
        <f t="shared" ref="F13" si="2">E13/D13*100</f>
        <v>105.86981700254805</v>
      </c>
      <c r="G13" s="69">
        <f t="shared" ref="G13:G14" si="3">E13*100/C13-100</f>
        <v>274.28548030464333</v>
      </c>
    </row>
    <row r="14" spans="1:9" ht="45">
      <c r="A14" s="46" t="s">
        <v>279</v>
      </c>
      <c r="B14" s="47" t="s">
        <v>282</v>
      </c>
      <c r="C14" s="28">
        <v>9187.2000000000007</v>
      </c>
      <c r="D14" s="65">
        <v>9814</v>
      </c>
      <c r="E14" s="28">
        <v>9495.6</v>
      </c>
      <c r="F14" s="68"/>
      <c r="G14" s="69">
        <f t="shared" si="3"/>
        <v>3.3568443051201626</v>
      </c>
    </row>
    <row r="15" spans="1:9" ht="31.5">
      <c r="A15" s="9" t="s">
        <v>16</v>
      </c>
      <c r="B15" s="10" t="s">
        <v>17</v>
      </c>
      <c r="C15" s="29">
        <f>C16</f>
        <v>19111</v>
      </c>
      <c r="D15" s="29">
        <f>D16</f>
        <v>27069.5</v>
      </c>
      <c r="E15" s="29">
        <f>E16</f>
        <v>18405</v>
      </c>
      <c r="F15" s="66">
        <f t="shared" si="0"/>
        <v>67.991651120264507</v>
      </c>
      <c r="G15" s="67">
        <f t="shared" si="1"/>
        <v>-3.6942075244623567</v>
      </c>
    </row>
    <row r="16" spans="1:9" ht="31.5">
      <c r="A16" s="11" t="s">
        <v>18</v>
      </c>
      <c r="B16" s="12" t="s">
        <v>19</v>
      </c>
      <c r="C16" s="31">
        <f>C17+C18+C19+C20</f>
        <v>19111</v>
      </c>
      <c r="D16" s="31">
        <f>D17+D18+D19+D20</f>
        <v>27069.5</v>
      </c>
      <c r="E16" s="31">
        <f>E17+E18+E19+E20</f>
        <v>18405</v>
      </c>
      <c r="F16" s="66">
        <f t="shared" si="0"/>
        <v>67.991651120264507</v>
      </c>
      <c r="G16" s="67">
        <f t="shared" si="1"/>
        <v>-3.6942075244623567</v>
      </c>
    </row>
    <row r="17" spans="1:12" ht="101.25">
      <c r="A17" s="14" t="s">
        <v>182</v>
      </c>
      <c r="B17" s="15" t="s">
        <v>183</v>
      </c>
      <c r="C17" s="28">
        <v>9789.4</v>
      </c>
      <c r="D17" s="65">
        <v>14901.5</v>
      </c>
      <c r="E17" s="28">
        <v>9550.4</v>
      </c>
      <c r="F17" s="68">
        <f t="shared" si="0"/>
        <v>64.0901922625239</v>
      </c>
      <c r="G17" s="69">
        <f t="shared" si="1"/>
        <v>-2.4414162257135246</v>
      </c>
    </row>
    <row r="18" spans="1:12" ht="112.5">
      <c r="A18" s="14" t="s">
        <v>184</v>
      </c>
      <c r="B18" s="15" t="s">
        <v>185</v>
      </c>
      <c r="C18" s="28">
        <v>52.7</v>
      </c>
      <c r="D18" s="65">
        <v>65</v>
      </c>
      <c r="E18" s="28">
        <v>54.6</v>
      </c>
      <c r="F18" s="68">
        <f t="shared" si="0"/>
        <v>84</v>
      </c>
      <c r="G18" s="69">
        <f t="shared" si="1"/>
        <v>3.6053130929791166</v>
      </c>
    </row>
    <row r="19" spans="1:12" ht="101.25">
      <c r="A19" s="14" t="s">
        <v>186</v>
      </c>
      <c r="B19" s="15" t="s">
        <v>187</v>
      </c>
      <c r="C19" s="28">
        <v>10417.5</v>
      </c>
      <c r="D19" s="65">
        <v>13991</v>
      </c>
      <c r="E19" s="28">
        <v>10032.700000000001</v>
      </c>
      <c r="F19" s="68">
        <f t="shared" si="0"/>
        <v>71.708241012079199</v>
      </c>
      <c r="G19" s="69">
        <f t="shared" si="1"/>
        <v>-3.6937844972402161</v>
      </c>
    </row>
    <row r="20" spans="1:12" ht="101.25">
      <c r="A20" s="14" t="s">
        <v>188</v>
      </c>
      <c r="B20" s="15" t="s">
        <v>189</v>
      </c>
      <c r="C20" s="28">
        <v>-1148.5999999999999</v>
      </c>
      <c r="D20" s="65">
        <v>-1888</v>
      </c>
      <c r="E20" s="28">
        <v>-1232.7</v>
      </c>
      <c r="F20" s="68">
        <f t="shared" si="0"/>
        <v>65.291313559322035</v>
      </c>
      <c r="G20" s="69">
        <f t="shared" si="1"/>
        <v>7.3219571652446547</v>
      </c>
    </row>
    <row r="21" spans="1:12">
      <c r="A21" s="9" t="s">
        <v>20</v>
      </c>
      <c r="B21" s="10" t="s">
        <v>21</v>
      </c>
      <c r="C21" s="29">
        <f>C22+C25+C27+C29</f>
        <v>72194.400000000009</v>
      </c>
      <c r="D21" s="29">
        <f>D22+D25+D27+D29</f>
        <v>87605</v>
      </c>
      <c r="E21" s="29">
        <f>E22+E25+E27+E29</f>
        <v>82691.5</v>
      </c>
      <c r="F21" s="66">
        <f t="shared" si="0"/>
        <v>94.39130186633183</v>
      </c>
      <c r="G21" s="67">
        <f t="shared" si="1"/>
        <v>14.540047427501293</v>
      </c>
    </row>
    <row r="22" spans="1:12" ht="21">
      <c r="A22" s="11" t="s">
        <v>22</v>
      </c>
      <c r="B22" s="12" t="s">
        <v>23</v>
      </c>
      <c r="C22" s="31">
        <f>C23+C24</f>
        <v>56752</v>
      </c>
      <c r="D22" s="31">
        <f>D23+D24</f>
        <v>62935</v>
      </c>
      <c r="E22" s="31">
        <f>E23+E24</f>
        <v>57715.1</v>
      </c>
      <c r="F22" s="66">
        <f t="shared" si="0"/>
        <v>91.705887026296978</v>
      </c>
      <c r="G22" s="67">
        <f t="shared" si="1"/>
        <v>1.6970327036932673</v>
      </c>
    </row>
    <row r="23" spans="1:12" ht="22.5">
      <c r="A23" s="3" t="s">
        <v>190</v>
      </c>
      <c r="B23" s="4" t="s">
        <v>24</v>
      </c>
      <c r="C23" s="28">
        <v>33024.9</v>
      </c>
      <c r="D23" s="65">
        <v>34431</v>
      </c>
      <c r="E23" s="28">
        <v>36177.1</v>
      </c>
      <c r="F23" s="68">
        <f t="shared" si="0"/>
        <v>105.07130202433852</v>
      </c>
      <c r="G23" s="69">
        <f t="shared" si="1"/>
        <v>9.544919136772549</v>
      </c>
      <c r="I23" s="18"/>
      <c r="J23" s="19"/>
      <c r="K23" s="20"/>
      <c r="L23" s="6"/>
    </row>
    <row r="24" spans="1:12" ht="56.25">
      <c r="A24" s="3" t="s">
        <v>191</v>
      </c>
      <c r="B24" s="4" t="s">
        <v>192</v>
      </c>
      <c r="C24" s="28">
        <v>23727.1</v>
      </c>
      <c r="D24" s="65">
        <v>28504</v>
      </c>
      <c r="E24" s="28">
        <v>21538</v>
      </c>
      <c r="F24" s="68">
        <f>E24/D24*100</f>
        <v>75.561324726354201</v>
      </c>
      <c r="G24" s="69">
        <f>E24*100/C24-100</f>
        <v>-9.226159117633415</v>
      </c>
      <c r="I24" s="18"/>
      <c r="J24" s="21"/>
      <c r="K24" s="22"/>
      <c r="L24" s="6"/>
    </row>
    <row r="25" spans="1:12" ht="21">
      <c r="A25" s="11" t="s">
        <v>25</v>
      </c>
      <c r="B25" s="12" t="s">
        <v>26</v>
      </c>
      <c r="C25" s="31">
        <f>C26</f>
        <v>-10.6</v>
      </c>
      <c r="D25" s="31"/>
      <c r="E25" s="31">
        <f>E26</f>
        <v>44.2</v>
      </c>
      <c r="F25" s="68"/>
      <c r="G25" s="67">
        <f t="shared" si="1"/>
        <v>-516.98113207547169</v>
      </c>
    </row>
    <row r="26" spans="1:12" ht="22.5">
      <c r="A26" s="14" t="s">
        <v>27</v>
      </c>
      <c r="B26" s="15" t="s">
        <v>26</v>
      </c>
      <c r="C26" s="28">
        <v>-10.6</v>
      </c>
      <c r="D26" s="65"/>
      <c r="E26" s="28">
        <v>44.2</v>
      </c>
      <c r="F26" s="68"/>
      <c r="G26" s="69">
        <f t="shared" si="1"/>
        <v>-516.98113207547169</v>
      </c>
    </row>
    <row r="27" spans="1:12">
      <c r="A27" s="11" t="s">
        <v>28</v>
      </c>
      <c r="B27" s="12" t="s">
        <v>29</v>
      </c>
      <c r="C27" s="13">
        <f>C28</f>
        <v>14531.7</v>
      </c>
      <c r="D27" s="13">
        <f>D28</f>
        <v>21282</v>
      </c>
      <c r="E27" s="13">
        <f>E28</f>
        <v>21308.6</v>
      </c>
      <c r="F27" s="66">
        <f t="shared" si="0"/>
        <v>100.12498825298373</v>
      </c>
      <c r="G27" s="67">
        <f t="shared" si="1"/>
        <v>46.635286993263009</v>
      </c>
    </row>
    <row r="28" spans="1:12">
      <c r="A28" s="14" t="s">
        <v>30</v>
      </c>
      <c r="B28" s="15" t="s">
        <v>29</v>
      </c>
      <c r="C28" s="28">
        <v>14531.7</v>
      </c>
      <c r="D28" s="65">
        <v>21282</v>
      </c>
      <c r="E28" s="28">
        <v>21308.6</v>
      </c>
      <c r="F28" s="68">
        <f t="shared" si="0"/>
        <v>100.12498825298373</v>
      </c>
      <c r="G28" s="69">
        <f t="shared" si="1"/>
        <v>46.635286993263009</v>
      </c>
    </row>
    <row r="29" spans="1:12" ht="21">
      <c r="A29" s="11" t="s">
        <v>31</v>
      </c>
      <c r="B29" s="12" t="s">
        <v>32</v>
      </c>
      <c r="C29" s="13">
        <f>C30</f>
        <v>921.3</v>
      </c>
      <c r="D29" s="13">
        <f>D30</f>
        <v>3388</v>
      </c>
      <c r="E29" s="13">
        <f>E30</f>
        <v>3623.6</v>
      </c>
      <c r="F29" s="66">
        <f t="shared" si="0"/>
        <v>106.9539551357733</v>
      </c>
      <c r="G29" s="67">
        <f t="shared" si="1"/>
        <v>293.31379572343428</v>
      </c>
    </row>
    <row r="30" spans="1:12" ht="33.75">
      <c r="A30" s="14" t="s">
        <v>33</v>
      </c>
      <c r="B30" s="15" t="s">
        <v>34</v>
      </c>
      <c r="C30" s="28">
        <v>921.3</v>
      </c>
      <c r="D30" s="65">
        <v>3388</v>
      </c>
      <c r="E30" s="28">
        <v>3623.6</v>
      </c>
      <c r="F30" s="68">
        <f t="shared" si="0"/>
        <v>106.9539551357733</v>
      </c>
      <c r="G30" s="69">
        <f t="shared" si="1"/>
        <v>293.31379572343428</v>
      </c>
    </row>
    <row r="31" spans="1:12">
      <c r="A31" s="9" t="s">
        <v>35</v>
      </c>
      <c r="B31" s="10" t="s">
        <v>36</v>
      </c>
      <c r="C31" s="29">
        <f>C32+C34</f>
        <v>14521.300000000001</v>
      </c>
      <c r="D31" s="29">
        <f>D32+D34</f>
        <v>36974</v>
      </c>
      <c r="E31" s="29">
        <f>E32+E34</f>
        <v>23045.300000000003</v>
      </c>
      <c r="F31" s="66">
        <f t="shared" si="0"/>
        <v>62.328392924757949</v>
      </c>
      <c r="G31" s="67">
        <f t="shared" si="1"/>
        <v>58.699978652049083</v>
      </c>
    </row>
    <row r="32" spans="1:12">
      <c r="A32" s="11" t="s">
        <v>37</v>
      </c>
      <c r="B32" s="12" t="s">
        <v>38</v>
      </c>
      <c r="C32" s="13">
        <f>C33</f>
        <v>1995.7</v>
      </c>
      <c r="D32" s="31">
        <f>D33</f>
        <v>13175</v>
      </c>
      <c r="E32" s="13">
        <f>E33</f>
        <v>3873.9</v>
      </c>
      <c r="F32" s="66">
        <f t="shared" si="0"/>
        <v>29.403415559772295</v>
      </c>
      <c r="G32" s="67">
        <f t="shared" si="1"/>
        <v>94.112341534298736</v>
      </c>
    </row>
    <row r="33" spans="1:7" ht="33.75">
      <c r="A33" s="14" t="s">
        <v>39</v>
      </c>
      <c r="B33" s="15" t="s">
        <v>40</v>
      </c>
      <c r="C33" s="28">
        <v>1995.7</v>
      </c>
      <c r="D33" s="65">
        <v>13175</v>
      </c>
      <c r="E33" s="28">
        <v>3873.9</v>
      </c>
      <c r="F33" s="68">
        <f t="shared" si="0"/>
        <v>29.403415559772295</v>
      </c>
      <c r="G33" s="69">
        <f t="shared" si="1"/>
        <v>94.112341534298736</v>
      </c>
    </row>
    <row r="34" spans="1:7">
      <c r="A34" s="11" t="s">
        <v>41</v>
      </c>
      <c r="B34" s="12" t="s">
        <v>42</v>
      </c>
      <c r="C34" s="31">
        <f>C35+C36</f>
        <v>12525.6</v>
      </c>
      <c r="D34" s="31">
        <f>D35+D36</f>
        <v>23799</v>
      </c>
      <c r="E34" s="31">
        <f>E35+E36</f>
        <v>19171.400000000001</v>
      </c>
      <c r="F34" s="66">
        <f t="shared" si="0"/>
        <v>80.555485524601878</v>
      </c>
      <c r="G34" s="67">
        <f t="shared" si="1"/>
        <v>53.05773775308171</v>
      </c>
    </row>
    <row r="35" spans="1:7" ht="33.75">
      <c r="A35" s="25" t="s">
        <v>193</v>
      </c>
      <c r="B35" s="26" t="s">
        <v>194</v>
      </c>
      <c r="C35" s="28">
        <v>9526.6</v>
      </c>
      <c r="D35" s="65">
        <v>6645.2</v>
      </c>
      <c r="E35" s="28">
        <v>5129.3999999999996</v>
      </c>
      <c r="F35" s="68">
        <f t="shared" si="0"/>
        <v>77.189550352133864</v>
      </c>
      <c r="G35" s="69">
        <f t="shared" si="1"/>
        <v>-46.157075976738824</v>
      </c>
    </row>
    <row r="36" spans="1:7" ht="33.75">
      <c r="A36" s="25" t="s">
        <v>195</v>
      </c>
      <c r="B36" s="26" t="s">
        <v>196</v>
      </c>
      <c r="C36" s="28">
        <v>2999</v>
      </c>
      <c r="D36" s="65">
        <v>17153.8</v>
      </c>
      <c r="E36" s="28">
        <v>14042</v>
      </c>
      <c r="F36" s="68">
        <f t="shared" si="0"/>
        <v>81.859413074654015</v>
      </c>
      <c r="G36" s="69">
        <f t="shared" si="1"/>
        <v>368.22274091363789</v>
      </c>
    </row>
    <row r="37" spans="1:7">
      <c r="A37" s="9" t="s">
        <v>43</v>
      </c>
      <c r="B37" s="10" t="s">
        <v>44</v>
      </c>
      <c r="C37" s="29">
        <f>C38+C40+C42</f>
        <v>2775.1000000000004</v>
      </c>
      <c r="D37" s="29">
        <f>D38+D40</f>
        <v>4477.5</v>
      </c>
      <c r="E37" s="29">
        <f>E38+E40+E42</f>
        <v>3849.9</v>
      </c>
      <c r="F37" s="66">
        <f t="shared" si="0"/>
        <v>85.983249581239534</v>
      </c>
      <c r="G37" s="67">
        <f t="shared" si="1"/>
        <v>38.730135850960295</v>
      </c>
    </row>
    <row r="38" spans="1:7" ht="31.5">
      <c r="A38" s="11" t="s">
        <v>45</v>
      </c>
      <c r="B38" s="12" t="s">
        <v>46</v>
      </c>
      <c r="C38" s="13">
        <f>C39</f>
        <v>2735.3</v>
      </c>
      <c r="D38" s="31">
        <f>D39</f>
        <v>4429</v>
      </c>
      <c r="E38" s="13">
        <f>E39</f>
        <v>3819</v>
      </c>
      <c r="F38" s="66">
        <f t="shared" si="0"/>
        <v>86.227139309099115</v>
      </c>
      <c r="G38" s="67">
        <f t="shared" si="1"/>
        <v>39.619054582678302</v>
      </c>
    </row>
    <row r="39" spans="1:7" ht="33.75">
      <c r="A39" s="14" t="s">
        <v>47</v>
      </c>
      <c r="B39" s="15" t="s">
        <v>48</v>
      </c>
      <c r="C39" s="28">
        <v>2735.3</v>
      </c>
      <c r="D39" s="65">
        <v>4429</v>
      </c>
      <c r="E39" s="28">
        <v>3819</v>
      </c>
      <c r="F39" s="68">
        <f t="shared" si="0"/>
        <v>86.227139309099115</v>
      </c>
      <c r="G39" s="67">
        <f t="shared" si="1"/>
        <v>39.619054582678302</v>
      </c>
    </row>
    <row r="40" spans="1:7" ht="42">
      <c r="A40" s="11" t="s">
        <v>49</v>
      </c>
      <c r="B40" s="12" t="s">
        <v>50</v>
      </c>
      <c r="C40" s="13">
        <f>C41</f>
        <v>34.799999999999997</v>
      </c>
      <c r="D40" s="13">
        <f>D41</f>
        <v>48.5</v>
      </c>
      <c r="E40" s="13">
        <f>E41</f>
        <v>25.9</v>
      </c>
      <c r="F40" s="66">
        <f t="shared" si="0"/>
        <v>53.402061855670105</v>
      </c>
      <c r="G40" s="67">
        <f t="shared" si="1"/>
        <v>-25.574712643678154</v>
      </c>
    </row>
    <row r="41" spans="1:7" ht="56.25">
      <c r="A41" s="14" t="s">
        <v>51</v>
      </c>
      <c r="B41" s="15" t="s">
        <v>52</v>
      </c>
      <c r="C41" s="28">
        <v>34.799999999999997</v>
      </c>
      <c r="D41" s="65">
        <v>48.5</v>
      </c>
      <c r="E41" s="28">
        <v>25.9</v>
      </c>
      <c r="F41" s="68">
        <f t="shared" si="0"/>
        <v>53.402061855670105</v>
      </c>
      <c r="G41" s="69">
        <f t="shared" si="1"/>
        <v>-25.574712643678154</v>
      </c>
    </row>
    <row r="42" spans="1:7" ht="31.5">
      <c r="A42" s="11" t="s">
        <v>291</v>
      </c>
      <c r="B42" s="51" t="s">
        <v>293</v>
      </c>
      <c r="C42" s="55">
        <f>C43</f>
        <v>5</v>
      </c>
      <c r="D42" s="65"/>
      <c r="E42" s="55">
        <f>E43</f>
        <v>5</v>
      </c>
      <c r="F42" s="68"/>
      <c r="G42" s="69">
        <f t="shared" ref="G42:G46" si="4">E42*100/C42-100</f>
        <v>0</v>
      </c>
    </row>
    <row r="43" spans="1:7" ht="22.5">
      <c r="A43" s="14" t="s">
        <v>292</v>
      </c>
      <c r="B43" s="47" t="s">
        <v>294</v>
      </c>
      <c r="C43" s="28">
        <v>5</v>
      </c>
      <c r="D43" s="65"/>
      <c r="E43" s="28">
        <v>5</v>
      </c>
      <c r="F43" s="68"/>
      <c r="G43" s="69">
        <f t="shared" si="4"/>
        <v>0</v>
      </c>
    </row>
    <row r="44" spans="1:7" ht="31.5">
      <c r="A44" s="9" t="s">
        <v>295</v>
      </c>
      <c r="B44" s="56" t="s">
        <v>308</v>
      </c>
      <c r="C44" s="55">
        <f>C45+C47+C49</f>
        <v>9.9999999999999811E-2</v>
      </c>
      <c r="D44" s="65"/>
      <c r="E44" s="28"/>
      <c r="F44" s="68"/>
      <c r="G44" s="69">
        <f t="shared" si="4"/>
        <v>-100</v>
      </c>
    </row>
    <row r="45" spans="1:7" ht="21">
      <c r="A45" s="11" t="s">
        <v>313</v>
      </c>
      <c r="B45" s="56" t="s">
        <v>314</v>
      </c>
      <c r="C45" s="55">
        <f>C46</f>
        <v>2.4</v>
      </c>
      <c r="D45" s="65"/>
      <c r="E45" s="28"/>
      <c r="F45" s="68"/>
      <c r="G45" s="69">
        <f t="shared" si="4"/>
        <v>-100</v>
      </c>
    </row>
    <row r="46" spans="1:7" ht="22.5">
      <c r="A46" s="14" t="s">
        <v>312</v>
      </c>
      <c r="B46" s="47" t="s">
        <v>314</v>
      </c>
      <c r="C46" s="28">
        <v>2.4</v>
      </c>
      <c r="D46" s="65"/>
      <c r="E46" s="28"/>
      <c r="F46" s="68"/>
      <c r="G46" s="69">
        <f t="shared" si="4"/>
        <v>-100</v>
      </c>
    </row>
    <row r="47" spans="1:7" ht="42">
      <c r="A47" s="9" t="s">
        <v>309</v>
      </c>
      <c r="B47" s="52" t="s">
        <v>296</v>
      </c>
      <c r="C47" s="55">
        <f>C48</f>
        <v>-2.6</v>
      </c>
      <c r="D47" s="65"/>
      <c r="E47" s="28"/>
      <c r="F47" s="68"/>
      <c r="G47" s="69">
        <f t="shared" ref="G47:G50" si="5">E47*100/C47-100</f>
        <v>-100</v>
      </c>
    </row>
    <row r="48" spans="1:7" ht="56.25">
      <c r="A48" s="3" t="s">
        <v>297</v>
      </c>
      <c r="B48" s="53" t="s">
        <v>298</v>
      </c>
      <c r="C48" s="28">
        <v>-2.6</v>
      </c>
      <c r="D48" s="65"/>
      <c r="E48" s="28"/>
      <c r="F48" s="68"/>
      <c r="G48" s="69">
        <f t="shared" si="5"/>
        <v>-100</v>
      </c>
    </row>
    <row r="49" spans="1:7" ht="21">
      <c r="A49" s="9" t="s">
        <v>309</v>
      </c>
      <c r="B49" s="52" t="s">
        <v>311</v>
      </c>
      <c r="C49" s="55">
        <f>C50</f>
        <v>0.3</v>
      </c>
      <c r="D49" s="65"/>
      <c r="E49" s="28"/>
      <c r="F49" s="68"/>
      <c r="G49" s="69">
        <f t="shared" si="5"/>
        <v>-100</v>
      </c>
    </row>
    <row r="50" spans="1:7" ht="22.5">
      <c r="A50" s="3" t="s">
        <v>310</v>
      </c>
      <c r="B50" s="53" t="s">
        <v>311</v>
      </c>
      <c r="C50" s="28">
        <v>0.3</v>
      </c>
      <c r="D50" s="65"/>
      <c r="E50" s="28"/>
      <c r="F50" s="68"/>
      <c r="G50" s="69">
        <f t="shared" si="5"/>
        <v>-100</v>
      </c>
    </row>
    <row r="51" spans="1:7" ht="31.5">
      <c r="A51" s="9" t="s">
        <v>53</v>
      </c>
      <c r="B51" s="10" t="s">
        <v>54</v>
      </c>
      <c r="C51" s="29">
        <f>C52+C60</f>
        <v>10695.7</v>
      </c>
      <c r="D51" s="29">
        <f>D52+D60</f>
        <v>20198.800000000003</v>
      </c>
      <c r="E51" s="29">
        <f>E52+E60</f>
        <v>20816</v>
      </c>
      <c r="F51" s="66">
        <f t="shared" si="0"/>
        <v>103.05562706695446</v>
      </c>
      <c r="G51" s="67">
        <f t="shared" si="1"/>
        <v>94.620267958151402</v>
      </c>
    </row>
    <row r="52" spans="1:7" ht="73.5">
      <c r="A52" s="11" t="s">
        <v>55</v>
      </c>
      <c r="B52" s="12" t="s">
        <v>56</v>
      </c>
      <c r="C52" s="31">
        <f>C53+C54+C55+C56+C57+C58+C59</f>
        <v>9946.2000000000007</v>
      </c>
      <c r="D52" s="31">
        <f>D53+D54+D55+D56+D57+D58+D59</f>
        <v>19409.400000000001</v>
      </c>
      <c r="E52" s="31">
        <f>E53+E54+E55+E56+E57+E58+E59</f>
        <v>20030.8</v>
      </c>
      <c r="F52" s="66">
        <f t="shared" si="0"/>
        <v>103.20154152111863</v>
      </c>
      <c r="G52" s="67">
        <f t="shared" si="1"/>
        <v>101.39148619573302</v>
      </c>
    </row>
    <row r="53" spans="1:7" ht="78.75">
      <c r="A53" s="25" t="s">
        <v>205</v>
      </c>
      <c r="B53" s="26" t="s">
        <v>206</v>
      </c>
      <c r="C53" s="28">
        <v>7243</v>
      </c>
      <c r="D53" s="65">
        <v>9800</v>
      </c>
      <c r="E53" s="28">
        <v>9247.2000000000007</v>
      </c>
      <c r="F53" s="68">
        <f t="shared" si="0"/>
        <v>94.359183673469389</v>
      </c>
      <c r="G53" s="69">
        <f t="shared" si="1"/>
        <v>27.670854618252122</v>
      </c>
    </row>
    <row r="54" spans="1:7" ht="67.5">
      <c r="A54" s="25" t="s">
        <v>203</v>
      </c>
      <c r="B54" s="26" t="s">
        <v>204</v>
      </c>
      <c r="C54" s="28">
        <v>65.599999999999994</v>
      </c>
      <c r="D54" s="65">
        <v>25</v>
      </c>
      <c r="E54" s="28">
        <v>28.6</v>
      </c>
      <c r="F54" s="68">
        <f t="shared" si="0"/>
        <v>114.4</v>
      </c>
      <c r="G54" s="69">
        <f t="shared" si="1"/>
        <v>-56.40243902439024</v>
      </c>
    </row>
    <row r="55" spans="1:7" ht="67.5">
      <c r="A55" s="25" t="s">
        <v>255</v>
      </c>
      <c r="B55" s="26" t="s">
        <v>256</v>
      </c>
      <c r="C55" s="28">
        <v>49.5</v>
      </c>
      <c r="D55" s="65">
        <v>278.2</v>
      </c>
      <c r="E55" s="28">
        <v>197.4</v>
      </c>
      <c r="F55" s="68">
        <f t="shared" si="0"/>
        <v>70.956146657081248</v>
      </c>
      <c r="G55" s="69">
        <f t="shared" ref="G55" si="6">E55*100/C55-100</f>
        <v>298.78787878787881</v>
      </c>
    </row>
    <row r="56" spans="1:7" ht="56.25">
      <c r="A56" s="25" t="s">
        <v>201</v>
      </c>
      <c r="B56" s="26" t="s">
        <v>202</v>
      </c>
      <c r="C56" s="28">
        <v>133.4</v>
      </c>
      <c r="D56" s="65">
        <v>100</v>
      </c>
      <c r="E56" s="28">
        <v>129.80000000000001</v>
      </c>
      <c r="F56" s="68">
        <f t="shared" si="0"/>
        <v>129.80000000000001</v>
      </c>
      <c r="G56" s="69">
        <f t="shared" si="1"/>
        <v>-2.6986506746626588</v>
      </c>
    </row>
    <row r="57" spans="1:7" ht="56.25">
      <c r="A57" s="25" t="s">
        <v>253</v>
      </c>
      <c r="B57" s="26" t="s">
        <v>254</v>
      </c>
      <c r="C57" s="28">
        <v>401.4</v>
      </c>
      <c r="D57" s="65">
        <v>466.1</v>
      </c>
      <c r="E57" s="28">
        <v>319.7</v>
      </c>
      <c r="F57" s="68">
        <f t="shared" ref="F57" si="7">E57/D57*100</f>
        <v>68.590431237931767</v>
      </c>
      <c r="G57" s="69">
        <f t="shared" ref="G57" si="8">E57*100/C57-100</f>
        <v>-20.353761833582453</v>
      </c>
    </row>
    <row r="58" spans="1:7" ht="33.75">
      <c r="A58" s="25" t="s">
        <v>199</v>
      </c>
      <c r="B58" s="26" t="s">
        <v>200</v>
      </c>
      <c r="C58" s="28">
        <v>1917.1</v>
      </c>
      <c r="D58" s="65">
        <v>8500</v>
      </c>
      <c r="E58" s="28">
        <v>9596.9</v>
      </c>
      <c r="F58" s="68">
        <f t="shared" si="0"/>
        <v>112.90470588235293</v>
      </c>
      <c r="G58" s="69">
        <f t="shared" si="1"/>
        <v>400.59464816650149</v>
      </c>
    </row>
    <row r="59" spans="1:7" ht="33.75">
      <c r="A59" s="25" t="s">
        <v>251</v>
      </c>
      <c r="B59" s="26" t="s">
        <v>252</v>
      </c>
      <c r="C59" s="28">
        <v>136.19999999999999</v>
      </c>
      <c r="D59" s="65">
        <v>240.1</v>
      </c>
      <c r="E59" s="28">
        <v>511.2</v>
      </c>
      <c r="F59" s="68">
        <f t="shared" ref="F59" si="9">E59/D59*100</f>
        <v>212.91128696376509</v>
      </c>
      <c r="G59" s="69">
        <f t="shared" ref="G59" si="10">E59*100/C59-100</f>
        <v>275.33039647577095</v>
      </c>
    </row>
    <row r="60" spans="1:7" ht="73.5">
      <c r="A60" s="11" t="s">
        <v>57</v>
      </c>
      <c r="B60" s="12" t="s">
        <v>58</v>
      </c>
      <c r="C60" s="31">
        <f>C61+C62</f>
        <v>749.5</v>
      </c>
      <c r="D60" s="31">
        <f>D61+D62</f>
        <v>789.4</v>
      </c>
      <c r="E60" s="31">
        <f>E61+E62</f>
        <v>785.2</v>
      </c>
      <c r="F60" s="66">
        <f t="shared" si="0"/>
        <v>99.467950342031926</v>
      </c>
      <c r="G60" s="67">
        <f t="shared" si="1"/>
        <v>4.7631754503001957</v>
      </c>
    </row>
    <row r="61" spans="1:7" ht="67.5">
      <c r="A61" s="14" t="s">
        <v>197</v>
      </c>
      <c r="B61" s="15" t="s">
        <v>198</v>
      </c>
      <c r="C61" s="57">
        <v>269.10000000000002</v>
      </c>
      <c r="D61" s="65">
        <v>520</v>
      </c>
      <c r="E61" s="57">
        <v>539.4</v>
      </c>
      <c r="F61" s="68">
        <f t="shared" ref="F61" si="11">E61/D61*100</f>
        <v>103.73076923076923</v>
      </c>
      <c r="G61" s="69">
        <f t="shared" ref="G61" si="12">E61*100/C61-100</f>
        <v>100.44593088071346</v>
      </c>
    </row>
    <row r="62" spans="1:7" ht="67.5">
      <c r="A62" s="14" t="s">
        <v>257</v>
      </c>
      <c r="B62" s="15" t="s">
        <v>258</v>
      </c>
      <c r="C62" s="57">
        <v>480.4</v>
      </c>
      <c r="D62" s="65">
        <v>269.39999999999998</v>
      </c>
      <c r="E62" s="57">
        <v>245.8</v>
      </c>
      <c r="F62" s="68">
        <f t="shared" si="0"/>
        <v>91.239792130660732</v>
      </c>
      <c r="G62" s="69">
        <f t="shared" si="1"/>
        <v>-48.834304746044957</v>
      </c>
    </row>
    <row r="63" spans="1:7" ht="21">
      <c r="A63" s="9" t="s">
        <v>59</v>
      </c>
      <c r="B63" s="10" t="s">
        <v>60</v>
      </c>
      <c r="C63" s="30">
        <f>C64</f>
        <v>498.79999999999995</v>
      </c>
      <c r="D63" s="30">
        <f>D64</f>
        <v>1318.8</v>
      </c>
      <c r="E63" s="30">
        <f>E64</f>
        <v>1327.8</v>
      </c>
      <c r="F63" s="66">
        <f t="shared" si="0"/>
        <v>100.68243858052774</v>
      </c>
      <c r="G63" s="67">
        <f t="shared" si="1"/>
        <v>166.1988773055333</v>
      </c>
    </row>
    <row r="64" spans="1:7" ht="21">
      <c r="A64" s="11" t="s">
        <v>61</v>
      </c>
      <c r="B64" s="12" t="s">
        <v>62</v>
      </c>
      <c r="C64" s="13">
        <f>C65+C66+C67</f>
        <v>498.79999999999995</v>
      </c>
      <c r="D64" s="13">
        <f>D65+D66+D67</f>
        <v>1318.8</v>
      </c>
      <c r="E64" s="13">
        <f>E65+E66+E67</f>
        <v>1327.8</v>
      </c>
      <c r="F64" s="66">
        <f t="shared" si="0"/>
        <v>100.68243858052774</v>
      </c>
      <c r="G64" s="67">
        <f t="shared" si="1"/>
        <v>166.1988773055333</v>
      </c>
    </row>
    <row r="65" spans="1:10" ht="22.5">
      <c r="A65" s="14" t="s">
        <v>63</v>
      </c>
      <c r="B65" s="15" t="s">
        <v>64</v>
      </c>
      <c r="C65" s="28">
        <v>91.1</v>
      </c>
      <c r="D65" s="65">
        <v>73.400000000000006</v>
      </c>
      <c r="E65" s="28">
        <v>81.3</v>
      </c>
      <c r="F65" s="68">
        <f t="shared" si="0"/>
        <v>110.76294277929155</v>
      </c>
      <c r="G65" s="69">
        <f t="shared" si="1"/>
        <v>-10.757409440175621</v>
      </c>
    </row>
    <row r="66" spans="1:10" ht="22.5">
      <c r="A66" s="14" t="s">
        <v>65</v>
      </c>
      <c r="B66" s="15" t="s">
        <v>66</v>
      </c>
      <c r="C66" s="28">
        <v>371.8</v>
      </c>
      <c r="D66" s="65">
        <v>1205.3</v>
      </c>
      <c r="E66" s="28">
        <v>1214</v>
      </c>
      <c r="F66" s="68">
        <f t="shared" si="0"/>
        <v>100.72181199701321</v>
      </c>
      <c r="G66" s="69">
        <f t="shared" si="1"/>
        <v>226.51963421194188</v>
      </c>
    </row>
    <row r="67" spans="1:10">
      <c r="A67" s="25" t="s">
        <v>207</v>
      </c>
      <c r="B67" s="26" t="s">
        <v>208</v>
      </c>
      <c r="C67" s="28">
        <v>35.9</v>
      </c>
      <c r="D67" s="65">
        <v>40.1</v>
      </c>
      <c r="E67" s="28">
        <v>32.5</v>
      </c>
      <c r="F67" s="68">
        <f t="shared" si="0"/>
        <v>81.047381546134659</v>
      </c>
      <c r="G67" s="69">
        <f t="shared" si="1"/>
        <v>-9.4707520891364823</v>
      </c>
      <c r="H67" s="23"/>
      <c r="I67" s="24"/>
      <c r="J67" s="6"/>
    </row>
    <row r="68" spans="1:10" ht="21">
      <c r="A68" s="9" t="s">
        <v>67</v>
      </c>
      <c r="B68" s="10" t="s">
        <v>68</v>
      </c>
      <c r="C68" s="29">
        <f>C69</f>
        <v>2937.5</v>
      </c>
      <c r="D68" s="29">
        <f>D69</f>
        <v>3241.4</v>
      </c>
      <c r="E68" s="29">
        <f>E69</f>
        <v>5820.4</v>
      </c>
      <c r="F68" s="66">
        <f t="shared" si="0"/>
        <v>179.5643857592398</v>
      </c>
      <c r="G68" s="67">
        <f t="shared" si="1"/>
        <v>98.141276595744671</v>
      </c>
    </row>
    <row r="69" spans="1:10">
      <c r="A69" s="11" t="s">
        <v>69</v>
      </c>
      <c r="B69" s="12" t="s">
        <v>70</v>
      </c>
      <c r="C69" s="31">
        <f>C70+C71+C72</f>
        <v>2937.5</v>
      </c>
      <c r="D69" s="31">
        <f>D70+D71+D72</f>
        <v>3241.4</v>
      </c>
      <c r="E69" s="31">
        <f>E70+E71+E72</f>
        <v>5820.4</v>
      </c>
      <c r="F69" s="66">
        <f t="shared" si="0"/>
        <v>179.5643857592398</v>
      </c>
      <c r="G69" s="67">
        <f t="shared" si="1"/>
        <v>98.141276595744671</v>
      </c>
    </row>
    <row r="70" spans="1:10" ht="33.75">
      <c r="A70" s="3" t="s">
        <v>249</v>
      </c>
      <c r="B70" s="4" t="s">
        <v>250</v>
      </c>
      <c r="C70" s="28">
        <v>291.8</v>
      </c>
      <c r="D70" s="65">
        <v>332</v>
      </c>
      <c r="E70" s="28">
        <v>347.6</v>
      </c>
      <c r="F70" s="68">
        <f t="shared" ref="F70:F72" si="13">E70/D70*100</f>
        <v>104.6987951807229</v>
      </c>
      <c r="G70" s="69">
        <f t="shared" si="1"/>
        <v>19.122686771761479</v>
      </c>
    </row>
    <row r="71" spans="1:10" ht="22.5">
      <c r="A71" s="25" t="s">
        <v>215</v>
      </c>
      <c r="B71" s="26" t="s">
        <v>216</v>
      </c>
      <c r="C71" s="28">
        <v>2586.1999999999998</v>
      </c>
      <c r="D71" s="65">
        <v>2850</v>
      </c>
      <c r="E71" s="28">
        <v>5409.9</v>
      </c>
      <c r="F71" s="68">
        <f t="shared" si="13"/>
        <v>189.82105263157894</v>
      </c>
      <c r="G71" s="69">
        <f t="shared" ref="G71" si="14">E71*100/C71-100</f>
        <v>109.18335782228755</v>
      </c>
    </row>
    <row r="72" spans="1:10" ht="22.5">
      <c r="A72" s="25" t="s">
        <v>247</v>
      </c>
      <c r="B72" s="26" t="s">
        <v>248</v>
      </c>
      <c r="C72" s="28">
        <v>59.5</v>
      </c>
      <c r="D72" s="65">
        <v>59.4</v>
      </c>
      <c r="E72" s="28">
        <v>62.9</v>
      </c>
      <c r="F72" s="68">
        <f t="shared" si="13"/>
        <v>105.89225589225589</v>
      </c>
      <c r="G72" s="69">
        <f t="shared" ref="G72" si="15">E72*100/C72-100</f>
        <v>5.7142857142857082</v>
      </c>
    </row>
    <row r="73" spans="1:10" ht="21">
      <c r="A73" s="9" t="s">
        <v>71</v>
      </c>
      <c r="B73" s="10" t="s">
        <v>72</v>
      </c>
      <c r="C73" s="63">
        <f>C74+C77+C81+C84</f>
        <v>15910.000000000002</v>
      </c>
      <c r="D73" s="63">
        <f>D74+D77+D84</f>
        <v>10438.599999999999</v>
      </c>
      <c r="E73" s="63">
        <f>E74+E77+E84</f>
        <v>10338.799999999999</v>
      </c>
      <c r="F73" s="66">
        <f>E73/D73*100</f>
        <v>99.043933094476273</v>
      </c>
      <c r="G73" s="67">
        <f t="shared" si="1"/>
        <v>-35.01697045883094</v>
      </c>
    </row>
    <row r="74" spans="1:10" ht="63">
      <c r="A74" s="11" t="s">
        <v>73</v>
      </c>
      <c r="B74" s="12" t="s">
        <v>74</v>
      </c>
      <c r="C74" s="31">
        <f>C75</f>
        <v>289</v>
      </c>
      <c r="D74" s="31"/>
      <c r="E74" s="31">
        <f>E75+E76</f>
        <v>4.5</v>
      </c>
      <c r="F74" s="68"/>
      <c r="G74" s="67">
        <f t="shared" ref="G74:G75" si="16">E74*100/C74-100</f>
        <v>-98.44290657439447</v>
      </c>
    </row>
    <row r="75" spans="1:10" ht="78.75">
      <c r="A75" s="25" t="s">
        <v>209</v>
      </c>
      <c r="B75" s="26" t="s">
        <v>210</v>
      </c>
      <c r="C75" s="28">
        <v>289</v>
      </c>
      <c r="D75" s="65"/>
      <c r="E75" s="28"/>
      <c r="F75" s="68"/>
      <c r="G75" s="69">
        <f t="shared" si="16"/>
        <v>-100</v>
      </c>
    </row>
    <row r="76" spans="1:10" ht="78.75">
      <c r="A76" s="25" t="s">
        <v>322</v>
      </c>
      <c r="B76" s="35" t="s">
        <v>323</v>
      </c>
      <c r="C76" s="28"/>
      <c r="D76" s="65"/>
      <c r="E76" s="28">
        <v>4.5</v>
      </c>
      <c r="F76" s="71"/>
      <c r="G76" s="72"/>
    </row>
    <row r="77" spans="1:10" ht="31.5">
      <c r="A77" s="11" t="s">
        <v>75</v>
      </c>
      <c r="B77" s="12" t="s">
        <v>76</v>
      </c>
      <c r="C77" s="13">
        <f>C78+C79</f>
        <v>9238.2000000000007</v>
      </c>
      <c r="D77" s="13">
        <f>D78+D79+D81</f>
        <v>7224.4</v>
      </c>
      <c r="E77" s="13">
        <f>E78+E79+E81</f>
        <v>7479.2999999999993</v>
      </c>
      <c r="F77" s="66">
        <f t="shared" si="0"/>
        <v>103.52832069099162</v>
      </c>
      <c r="G77" s="67">
        <f t="shared" si="1"/>
        <v>-19.039423264272273</v>
      </c>
    </row>
    <row r="78" spans="1:10" ht="56.25">
      <c r="A78" s="41" t="s">
        <v>217</v>
      </c>
      <c r="B78" s="26" t="s">
        <v>218</v>
      </c>
      <c r="C78" s="58">
        <v>6198.7</v>
      </c>
      <c r="D78" s="70">
        <v>3400</v>
      </c>
      <c r="E78" s="58">
        <v>3677.7</v>
      </c>
      <c r="F78" s="71">
        <f t="shared" si="0"/>
        <v>108.16764705882353</v>
      </c>
      <c r="G78" s="72">
        <f t="shared" si="1"/>
        <v>-40.669817865036215</v>
      </c>
    </row>
    <row r="79" spans="1:10" ht="45">
      <c r="A79" s="11" t="s">
        <v>274</v>
      </c>
      <c r="B79" s="38" t="s">
        <v>277</v>
      </c>
      <c r="C79" s="55">
        <f>C80</f>
        <v>3039.5</v>
      </c>
      <c r="D79" s="55">
        <f>D80</f>
        <v>1524.4</v>
      </c>
      <c r="E79" s="55">
        <f>E80</f>
        <v>1562.2</v>
      </c>
      <c r="F79" s="75">
        <f t="shared" si="0"/>
        <v>102.47966413014957</v>
      </c>
      <c r="G79" s="76">
        <f t="shared" ref="G79:G80" si="17">E79*100/C79-100</f>
        <v>-48.603388715249217</v>
      </c>
    </row>
    <row r="80" spans="1:10" ht="45">
      <c r="A80" s="42" t="s">
        <v>275</v>
      </c>
      <c r="B80" s="36" t="s">
        <v>276</v>
      </c>
      <c r="C80" s="28">
        <v>3039.5</v>
      </c>
      <c r="D80" s="65">
        <v>1524.4</v>
      </c>
      <c r="E80" s="28">
        <v>1562.2</v>
      </c>
      <c r="F80" s="71">
        <f t="shared" si="0"/>
        <v>102.47966413014957</v>
      </c>
      <c r="G80" s="72">
        <f t="shared" si="17"/>
        <v>-48.603388715249217</v>
      </c>
    </row>
    <row r="81" spans="1:8" ht="63">
      <c r="A81" s="11" t="s">
        <v>77</v>
      </c>
      <c r="B81" s="12" t="s">
        <v>78</v>
      </c>
      <c r="C81" s="31">
        <f>C82+C83</f>
        <v>3290.7000000000003</v>
      </c>
      <c r="D81" s="31">
        <f>D82+D83</f>
        <v>2300</v>
      </c>
      <c r="E81" s="31">
        <f>E82+E83</f>
        <v>2239.4</v>
      </c>
      <c r="F81" s="66">
        <f t="shared" si="0"/>
        <v>97.365217391304355</v>
      </c>
      <c r="G81" s="67">
        <f t="shared" si="1"/>
        <v>-31.947609931017723</v>
      </c>
    </row>
    <row r="82" spans="1:8" ht="78.75">
      <c r="A82" s="25" t="s">
        <v>211</v>
      </c>
      <c r="B82" s="26" t="s">
        <v>212</v>
      </c>
      <c r="C82" s="28">
        <v>2733.8</v>
      </c>
      <c r="D82" s="65">
        <v>2000</v>
      </c>
      <c r="E82" s="28">
        <v>2176.3000000000002</v>
      </c>
      <c r="F82" s="68">
        <f t="shared" si="0"/>
        <v>108.81500000000001</v>
      </c>
      <c r="G82" s="69">
        <f t="shared" ref="G82:G162" si="18">E82*100/C82-100</f>
        <v>-20.392859755651472</v>
      </c>
    </row>
    <row r="83" spans="1:8" ht="56.25">
      <c r="A83" s="25" t="s">
        <v>213</v>
      </c>
      <c r="B83" s="26" t="s">
        <v>214</v>
      </c>
      <c r="C83" s="28">
        <v>556.9</v>
      </c>
      <c r="D83" s="65">
        <v>300</v>
      </c>
      <c r="E83" s="28">
        <v>63.1</v>
      </c>
      <c r="F83" s="68">
        <f t="shared" si="0"/>
        <v>21.033333333333335</v>
      </c>
      <c r="G83" s="69">
        <f t="shared" si="18"/>
        <v>-88.669420003591313</v>
      </c>
    </row>
    <row r="84" spans="1:8" ht="27" customHeight="1">
      <c r="A84" s="9" t="s">
        <v>287</v>
      </c>
      <c r="B84" s="59" t="s">
        <v>290</v>
      </c>
      <c r="C84" s="55">
        <f>C85+C86</f>
        <v>3092.1</v>
      </c>
      <c r="D84" s="73">
        <f>D86+D85</f>
        <v>3214.2</v>
      </c>
      <c r="E84" s="73">
        <f>E86+E85</f>
        <v>2855</v>
      </c>
      <c r="F84" s="66">
        <f t="shared" ref="F84:F86" si="19">E84/D84*100</f>
        <v>88.824590877978977</v>
      </c>
      <c r="G84" s="69"/>
    </row>
    <row r="85" spans="1:8" ht="36" customHeight="1">
      <c r="A85" s="25" t="s">
        <v>285</v>
      </c>
      <c r="B85" s="49" t="s">
        <v>288</v>
      </c>
      <c r="C85" s="28">
        <v>3092.1</v>
      </c>
      <c r="D85" s="65">
        <v>359.2</v>
      </c>
      <c r="E85" s="28"/>
      <c r="F85" s="68"/>
      <c r="G85" s="69">
        <f t="shared" ref="G85" si="20">E85*100/C85-100</f>
        <v>-100</v>
      </c>
    </row>
    <row r="86" spans="1:8" ht="36" customHeight="1">
      <c r="A86" s="25" t="s">
        <v>286</v>
      </c>
      <c r="B86" s="49" t="s">
        <v>289</v>
      </c>
      <c r="C86" s="28"/>
      <c r="D86" s="65">
        <v>2855</v>
      </c>
      <c r="E86" s="28">
        <v>2855</v>
      </c>
      <c r="F86" s="68">
        <f t="shared" si="19"/>
        <v>100</v>
      </c>
      <c r="G86" s="69"/>
    </row>
    <row r="87" spans="1:8">
      <c r="A87" s="9" t="s">
        <v>79</v>
      </c>
      <c r="B87" s="10" t="s">
        <v>80</v>
      </c>
      <c r="C87" s="61">
        <f>C88+C103+C109+C117+C107</f>
        <v>1575.3</v>
      </c>
      <c r="D87" s="61">
        <f>D88+D103+D109+D117+D107</f>
        <v>7092.1000000000013</v>
      </c>
      <c r="E87" s="61">
        <f>E88+E103+E109+E117+E107</f>
        <v>7293.3</v>
      </c>
      <c r="F87" s="66">
        <f t="shared" ref="F87:F165" si="21">E87/D87*100</f>
        <v>102.83695943373613</v>
      </c>
      <c r="G87" s="67">
        <f t="shared" si="18"/>
        <v>362.97848028946868</v>
      </c>
    </row>
    <row r="88" spans="1:8" ht="31.5">
      <c r="A88" s="11" t="s">
        <v>81</v>
      </c>
      <c r="B88" s="12" t="s">
        <v>82</v>
      </c>
      <c r="C88" s="13">
        <f>+C89+C90++C92+C96+C97+C98+C99+C100+C101+C91+C93+C94+C95+C102</f>
        <v>751</v>
      </c>
      <c r="D88" s="13">
        <f>D89+D90++D92+D96+D97+D98+D99+D100+D101+D91+D102+D95</f>
        <v>1916.2000000000003</v>
      </c>
      <c r="E88" s="13">
        <f>E89+E90++E92+E96+E97+E98+E99+E100+E101+E91+E102+E95</f>
        <v>2039.1000000000004</v>
      </c>
      <c r="F88" s="66">
        <f t="shared" si="21"/>
        <v>106.41373551821314</v>
      </c>
      <c r="G88" s="67">
        <f t="shared" si="18"/>
        <v>171.5179760319574</v>
      </c>
      <c r="H88" s="32"/>
    </row>
    <row r="89" spans="1:8" ht="67.5">
      <c r="A89" s="14" t="s">
        <v>225</v>
      </c>
      <c r="B89" s="15" t="s">
        <v>226</v>
      </c>
      <c r="C89" s="28">
        <v>64.8</v>
      </c>
      <c r="D89" s="65">
        <v>73.8</v>
      </c>
      <c r="E89" s="28">
        <v>79.5</v>
      </c>
      <c r="F89" s="68">
        <f t="shared" si="21"/>
        <v>107.72357723577237</v>
      </c>
      <c r="G89" s="69">
        <f t="shared" si="18"/>
        <v>22.68518518518519</v>
      </c>
    </row>
    <row r="90" spans="1:8" ht="90">
      <c r="A90" s="14" t="s">
        <v>227</v>
      </c>
      <c r="B90" s="15" t="s">
        <v>228</v>
      </c>
      <c r="C90" s="28">
        <v>185.3</v>
      </c>
      <c r="D90" s="65">
        <v>270.10000000000002</v>
      </c>
      <c r="E90" s="28">
        <v>194.6</v>
      </c>
      <c r="F90" s="68">
        <f t="shared" si="21"/>
        <v>72.047389855609026</v>
      </c>
      <c r="G90" s="69">
        <f t="shared" si="18"/>
        <v>5.0188882892606586</v>
      </c>
    </row>
    <row r="91" spans="1:8" ht="67.5">
      <c r="A91" s="14" t="s">
        <v>229</v>
      </c>
      <c r="B91" s="15" t="s">
        <v>230</v>
      </c>
      <c r="C91" s="28">
        <v>66.3</v>
      </c>
      <c r="D91" s="65">
        <v>46.4</v>
      </c>
      <c r="E91" s="28">
        <v>36.4</v>
      </c>
      <c r="F91" s="68">
        <f t="shared" si="21"/>
        <v>78.448275862068968</v>
      </c>
      <c r="G91" s="69">
        <f t="shared" si="18"/>
        <v>-45.098039215686271</v>
      </c>
    </row>
    <row r="92" spans="1:8" ht="78.75">
      <c r="A92" s="14" t="s">
        <v>231</v>
      </c>
      <c r="B92" s="15" t="s">
        <v>232</v>
      </c>
      <c r="C92" s="28">
        <v>13.5</v>
      </c>
      <c r="D92" s="65">
        <v>183.6</v>
      </c>
      <c r="E92" s="28">
        <v>43.5</v>
      </c>
      <c r="F92" s="68">
        <f>E92/D92*100</f>
        <v>23.692810457516341</v>
      </c>
      <c r="G92" s="69">
        <f t="shared" si="18"/>
        <v>222.22222222222223</v>
      </c>
    </row>
    <row r="93" spans="1:8" ht="75" customHeight="1">
      <c r="A93" s="14" t="s">
        <v>315</v>
      </c>
      <c r="B93" s="15" t="s">
        <v>316</v>
      </c>
      <c r="C93" s="28">
        <v>5</v>
      </c>
      <c r="D93" s="65"/>
      <c r="E93" s="28"/>
      <c r="F93" s="68"/>
      <c r="G93" s="69">
        <f t="shared" ref="G93:G96" si="22">E93*100/C93-100</f>
        <v>-100</v>
      </c>
    </row>
    <row r="94" spans="1:8" ht="75" customHeight="1">
      <c r="A94" s="14" t="s">
        <v>317</v>
      </c>
      <c r="B94" s="15" t="s">
        <v>318</v>
      </c>
      <c r="C94" s="28">
        <v>10</v>
      </c>
      <c r="D94" s="65"/>
      <c r="E94" s="28"/>
      <c r="F94" s="68"/>
      <c r="G94" s="69">
        <f t="shared" si="22"/>
        <v>-100</v>
      </c>
    </row>
    <row r="95" spans="1:8" ht="54.6" customHeight="1">
      <c r="A95" s="14" t="s">
        <v>280</v>
      </c>
      <c r="B95" s="48" t="s">
        <v>284</v>
      </c>
      <c r="C95" s="28"/>
      <c r="D95" s="65">
        <v>2.7</v>
      </c>
      <c r="E95" s="28">
        <v>4</v>
      </c>
      <c r="F95" s="68">
        <f t="shared" ref="F95:F96" si="23">E95/D95*100</f>
        <v>148.14814814814815</v>
      </c>
      <c r="G95" s="69"/>
    </row>
    <row r="96" spans="1:8" ht="67.5">
      <c r="A96" s="14" t="s">
        <v>233</v>
      </c>
      <c r="B96" s="15" t="s">
        <v>234</v>
      </c>
      <c r="C96" s="28">
        <v>0.5</v>
      </c>
      <c r="D96" s="65">
        <v>10.3</v>
      </c>
      <c r="E96" s="28">
        <v>3</v>
      </c>
      <c r="F96" s="68">
        <f t="shared" si="23"/>
        <v>29.126213592233007</v>
      </c>
      <c r="G96" s="69">
        <f t="shared" si="22"/>
        <v>500</v>
      </c>
    </row>
    <row r="97" spans="1:7" ht="90">
      <c r="A97" s="14" t="s">
        <v>235</v>
      </c>
      <c r="B97" s="15" t="s">
        <v>236</v>
      </c>
      <c r="C97" s="28">
        <v>3</v>
      </c>
      <c r="D97" s="65">
        <v>75</v>
      </c>
      <c r="E97" s="28"/>
      <c r="F97" s="68"/>
      <c r="G97" s="69">
        <f t="shared" ref="G97" si="24">E97*100/C97-100</f>
        <v>-100</v>
      </c>
    </row>
    <row r="98" spans="1:7" ht="101.25">
      <c r="A98" s="14" t="s">
        <v>237</v>
      </c>
      <c r="B98" s="15" t="s">
        <v>238</v>
      </c>
      <c r="C98" s="28">
        <v>36.299999999999997</v>
      </c>
      <c r="D98" s="65">
        <v>43.7</v>
      </c>
      <c r="E98" s="28">
        <v>12.6</v>
      </c>
      <c r="F98" s="68">
        <f t="shared" ref="F98:F99" si="25">E98/D98*100</f>
        <v>28.832951945080087</v>
      </c>
      <c r="G98" s="69">
        <f t="shared" ref="G98:G99" si="26">E98*100/C98-100</f>
        <v>-65.289256198347104</v>
      </c>
    </row>
    <row r="99" spans="1:7" ht="78.75">
      <c r="A99" s="14" t="s">
        <v>239</v>
      </c>
      <c r="B99" s="15" t="s">
        <v>240</v>
      </c>
      <c r="C99" s="28">
        <v>8.8000000000000007</v>
      </c>
      <c r="D99" s="65">
        <v>3.9</v>
      </c>
      <c r="E99" s="28">
        <v>11.5</v>
      </c>
      <c r="F99" s="68">
        <f t="shared" si="25"/>
        <v>294.87179487179492</v>
      </c>
      <c r="G99" s="69">
        <f t="shared" si="26"/>
        <v>30.681818181818159</v>
      </c>
    </row>
    <row r="100" spans="1:7" ht="67.5">
      <c r="A100" s="14" t="s">
        <v>241</v>
      </c>
      <c r="B100" s="15" t="s">
        <v>242</v>
      </c>
      <c r="C100" s="28">
        <v>92.2</v>
      </c>
      <c r="D100" s="65">
        <v>155.30000000000001</v>
      </c>
      <c r="E100" s="28">
        <v>173.1</v>
      </c>
      <c r="F100" s="68">
        <f t="shared" si="21"/>
        <v>111.46168705730844</v>
      </c>
      <c r="G100" s="69">
        <f t="shared" si="18"/>
        <v>87.744034707158335</v>
      </c>
    </row>
    <row r="101" spans="1:7" ht="78.75">
      <c r="A101" s="14" t="s">
        <v>243</v>
      </c>
      <c r="B101" s="15" t="s">
        <v>244</v>
      </c>
      <c r="C101" s="28">
        <v>265.3</v>
      </c>
      <c r="D101" s="65">
        <v>1027.2</v>
      </c>
      <c r="E101" s="28">
        <v>1420.9</v>
      </c>
      <c r="F101" s="68">
        <f t="shared" si="21"/>
        <v>138.32749221183801</v>
      </c>
      <c r="G101" s="69">
        <f t="shared" si="18"/>
        <v>435.58235959291369</v>
      </c>
    </row>
    <row r="102" spans="1:7" ht="123.75">
      <c r="A102" s="14" t="s">
        <v>261</v>
      </c>
      <c r="B102" s="34" t="s">
        <v>262</v>
      </c>
      <c r="C102" s="28"/>
      <c r="D102" s="65">
        <v>24.2</v>
      </c>
      <c r="E102" s="28">
        <v>60</v>
      </c>
      <c r="F102" s="68">
        <f t="shared" ref="F102" si="27">E102/D102*100</f>
        <v>247.93388429752068</v>
      </c>
      <c r="G102" s="69"/>
    </row>
    <row r="103" spans="1:7" ht="94.5">
      <c r="A103" s="11" t="s">
        <v>83</v>
      </c>
      <c r="B103" s="12" t="s">
        <v>84</v>
      </c>
      <c r="C103" s="13">
        <f>C104+C105</f>
        <v>5</v>
      </c>
      <c r="D103" s="13">
        <f>D104+D105</f>
        <v>4255</v>
      </c>
      <c r="E103" s="13">
        <f>E104+E105+E106</f>
        <v>4032.7</v>
      </c>
      <c r="F103" s="66">
        <f t="shared" si="21"/>
        <v>94.77555816686251</v>
      </c>
      <c r="G103" s="67">
        <f t="shared" ref="G103:G104" si="28">E103*100/C103-100</f>
        <v>80554</v>
      </c>
    </row>
    <row r="104" spans="1:7" ht="67.5">
      <c r="A104" s="14" t="s">
        <v>245</v>
      </c>
      <c r="B104" s="15" t="s">
        <v>246</v>
      </c>
      <c r="C104" s="28">
        <v>5</v>
      </c>
      <c r="D104" s="65">
        <v>4019.9</v>
      </c>
      <c r="E104" s="28">
        <v>3974.2</v>
      </c>
      <c r="F104" s="68"/>
      <c r="G104" s="69">
        <f t="shared" si="28"/>
        <v>79384</v>
      </c>
    </row>
    <row r="105" spans="1:7" ht="67.5">
      <c r="A105" s="14" t="s">
        <v>266</v>
      </c>
      <c r="B105" s="36" t="s">
        <v>267</v>
      </c>
      <c r="C105" s="28"/>
      <c r="D105" s="65">
        <v>235.1</v>
      </c>
      <c r="E105" s="28"/>
      <c r="F105" s="68"/>
      <c r="G105" s="67"/>
    </row>
    <row r="106" spans="1:7" ht="67.5">
      <c r="A106" s="14" t="s">
        <v>324</v>
      </c>
      <c r="B106" s="35" t="s">
        <v>325</v>
      </c>
      <c r="C106" s="28"/>
      <c r="D106" s="65"/>
      <c r="E106" s="28">
        <v>58.5</v>
      </c>
      <c r="F106" s="68"/>
      <c r="G106" s="67"/>
    </row>
    <row r="107" spans="1:7" ht="55.9" customHeight="1">
      <c r="A107" s="11" t="s">
        <v>270</v>
      </c>
      <c r="B107" s="37" t="s">
        <v>271</v>
      </c>
      <c r="C107" s="55">
        <f>C108</f>
        <v>0.9</v>
      </c>
      <c r="D107" s="55">
        <f>D108</f>
        <v>10.3</v>
      </c>
      <c r="E107" s="55">
        <f>E108</f>
        <v>10.4</v>
      </c>
      <c r="F107" s="66">
        <f t="shared" ref="F107:F108" si="29">E107/D107*100</f>
        <v>100.97087378640776</v>
      </c>
      <c r="G107" s="67">
        <f t="shared" ref="G107:G108" si="30">E107*100/C107-100</f>
        <v>1055.5555555555554</v>
      </c>
    </row>
    <row r="108" spans="1:7" ht="45">
      <c r="A108" s="14" t="s">
        <v>268</v>
      </c>
      <c r="B108" s="33" t="s">
        <v>269</v>
      </c>
      <c r="C108" s="28">
        <v>0.9</v>
      </c>
      <c r="D108" s="65">
        <v>10.3</v>
      </c>
      <c r="E108" s="28">
        <v>10.4</v>
      </c>
      <c r="F108" s="68">
        <f t="shared" si="29"/>
        <v>100.97087378640776</v>
      </c>
      <c r="G108" s="69">
        <f t="shared" si="30"/>
        <v>1055.5555555555554</v>
      </c>
    </row>
    <row r="109" spans="1:7" ht="21">
      <c r="A109" s="11" t="s">
        <v>85</v>
      </c>
      <c r="B109" s="12" t="s">
        <v>86</v>
      </c>
      <c r="C109" s="13">
        <f>C111+C114+C115+C110+C112+C113+C116</f>
        <v>806.1</v>
      </c>
      <c r="D109" s="13">
        <f>D111+D114+D115+D110+D113+D116+D112</f>
        <v>660.6</v>
      </c>
      <c r="E109" s="13">
        <f>E111+E114+E115+E110+E113+E116+E112</f>
        <v>939.00000000000011</v>
      </c>
      <c r="F109" s="66">
        <f t="shared" si="21"/>
        <v>142.14350590372391</v>
      </c>
      <c r="G109" s="67">
        <f t="shared" si="18"/>
        <v>16.486788239672507</v>
      </c>
    </row>
    <row r="110" spans="1:7" ht="33.75">
      <c r="A110" s="3" t="s">
        <v>272</v>
      </c>
      <c r="B110" s="35" t="s">
        <v>273</v>
      </c>
      <c r="C110" s="62">
        <v>37.700000000000003</v>
      </c>
      <c r="D110" s="13"/>
      <c r="E110" s="62"/>
      <c r="F110" s="68"/>
      <c r="G110" s="69">
        <f t="shared" si="18"/>
        <v>-100</v>
      </c>
    </row>
    <row r="111" spans="1:7" ht="56.25">
      <c r="A111" s="3" t="s">
        <v>260</v>
      </c>
      <c r="B111" s="38" t="s">
        <v>263</v>
      </c>
      <c r="C111" s="28">
        <v>276.60000000000002</v>
      </c>
      <c r="D111" s="65">
        <v>475</v>
      </c>
      <c r="E111" s="28">
        <v>533.70000000000005</v>
      </c>
      <c r="F111" s="68">
        <f t="shared" si="21"/>
        <v>112.35789473684213</v>
      </c>
      <c r="G111" s="69">
        <f t="shared" si="18"/>
        <v>92.950108459869853</v>
      </c>
    </row>
    <row r="112" spans="1:7" ht="46.15" customHeight="1">
      <c r="A112" s="3" t="s">
        <v>299</v>
      </c>
      <c r="B112" s="47" t="s">
        <v>300</v>
      </c>
      <c r="C112" s="28">
        <v>112.4</v>
      </c>
      <c r="D112" s="65">
        <v>37.1</v>
      </c>
      <c r="E112" s="28">
        <v>50.5</v>
      </c>
      <c r="F112" s="68">
        <f t="shared" si="21"/>
        <v>136.11859838274933</v>
      </c>
      <c r="G112" s="69">
        <f t="shared" si="18"/>
        <v>-55.071174377224203</v>
      </c>
    </row>
    <row r="113" spans="1:10" ht="135">
      <c r="A113" s="3" t="s">
        <v>281</v>
      </c>
      <c r="B113" s="35" t="s">
        <v>283</v>
      </c>
      <c r="C113" s="28"/>
      <c r="D113" s="65">
        <v>25.4</v>
      </c>
      <c r="E113" s="28">
        <v>25.4</v>
      </c>
      <c r="F113" s="68">
        <f t="shared" ref="F113:F114" si="31">E113/D113*100</f>
        <v>100</v>
      </c>
      <c r="G113" s="69"/>
    </row>
    <row r="114" spans="1:10" ht="45">
      <c r="A114" s="14" t="s">
        <v>223</v>
      </c>
      <c r="B114" s="15" t="s">
        <v>224</v>
      </c>
      <c r="C114" s="28">
        <v>211.3</v>
      </c>
      <c r="D114" s="65">
        <v>119.9</v>
      </c>
      <c r="E114" s="28">
        <v>132.5</v>
      </c>
      <c r="F114" s="68">
        <f t="shared" si="31"/>
        <v>110.50875729774812</v>
      </c>
      <c r="G114" s="69">
        <f t="shared" ref="G114" si="32">E114*100/C114-100</f>
        <v>-37.292948414576436</v>
      </c>
    </row>
    <row r="115" spans="1:10" ht="56.25">
      <c r="A115" s="14" t="s">
        <v>219</v>
      </c>
      <c r="B115" s="15" t="s">
        <v>220</v>
      </c>
      <c r="C115" s="28">
        <v>168.1</v>
      </c>
      <c r="D115" s="65">
        <v>1.2</v>
      </c>
      <c r="E115" s="28">
        <v>193.7</v>
      </c>
      <c r="F115" s="68">
        <f t="shared" ref="F115:F116" si="33">E115/D115*100</f>
        <v>16141.666666666666</v>
      </c>
      <c r="G115" s="69">
        <f t="shared" ref="G115" si="34">E115*100/C115-100</f>
        <v>15.229030339083877</v>
      </c>
      <c r="H115" s="27"/>
      <c r="I115" s="32"/>
    </row>
    <row r="116" spans="1:10" ht="67.5">
      <c r="A116" s="14" t="s">
        <v>221</v>
      </c>
      <c r="B116" s="15" t="s">
        <v>222</v>
      </c>
      <c r="C116" s="28"/>
      <c r="D116" s="65">
        <v>2</v>
      </c>
      <c r="E116" s="28">
        <v>3.2</v>
      </c>
      <c r="F116" s="68">
        <f t="shared" si="33"/>
        <v>160</v>
      </c>
      <c r="G116" s="69"/>
      <c r="H116" s="27"/>
      <c r="I116" s="32"/>
    </row>
    <row r="117" spans="1:10" ht="21">
      <c r="A117" s="11" t="s">
        <v>87</v>
      </c>
      <c r="B117" s="12" t="s">
        <v>88</v>
      </c>
      <c r="C117" s="13">
        <f>C118</f>
        <v>12.3</v>
      </c>
      <c r="D117" s="31">
        <f>D118</f>
        <v>250</v>
      </c>
      <c r="E117" s="13">
        <f>E118</f>
        <v>272.10000000000002</v>
      </c>
      <c r="F117" s="66">
        <f t="shared" ref="F117:F118" si="35">E117/D117*100</f>
        <v>108.84</v>
      </c>
      <c r="G117" s="67">
        <f t="shared" ref="G117:G118" si="36">E117*100/C117-100</f>
        <v>2112.1951219512198</v>
      </c>
    </row>
    <row r="118" spans="1:10" ht="90">
      <c r="A118" s="14" t="s">
        <v>89</v>
      </c>
      <c r="B118" s="15" t="s">
        <v>90</v>
      </c>
      <c r="C118" s="28">
        <v>12.3</v>
      </c>
      <c r="D118" s="65">
        <v>250</v>
      </c>
      <c r="E118" s="28">
        <v>272.10000000000002</v>
      </c>
      <c r="F118" s="68">
        <f t="shared" si="35"/>
        <v>108.84</v>
      </c>
      <c r="G118" s="69">
        <f t="shared" si="36"/>
        <v>2112.1951219512198</v>
      </c>
    </row>
    <row r="119" spans="1:10">
      <c r="A119" s="9" t="s">
        <v>91</v>
      </c>
      <c r="B119" s="10" t="s">
        <v>92</v>
      </c>
      <c r="C119" s="30">
        <f>C120+C123+C125</f>
        <v>411.9</v>
      </c>
      <c r="D119" s="30">
        <f>D120+D123+D125</f>
        <v>2860.5</v>
      </c>
      <c r="E119" s="30">
        <f>E120+E123+E125</f>
        <v>2735.8999999999996</v>
      </c>
      <c r="F119" s="66">
        <f t="shared" ref="F119:F127" si="37">E119/D119*100</f>
        <v>95.64411816116062</v>
      </c>
      <c r="G119" s="67">
        <f t="shared" ref="G119:G126" si="38">E119*100/C119-100</f>
        <v>564.21461519786351</v>
      </c>
    </row>
    <row r="120" spans="1:10">
      <c r="A120" s="11" t="s">
        <v>93</v>
      </c>
      <c r="B120" s="12" t="s">
        <v>94</v>
      </c>
      <c r="C120" s="13">
        <f>C121+C122</f>
        <v>30</v>
      </c>
      <c r="D120" s="31"/>
      <c r="E120" s="13">
        <f>E121+E122</f>
        <v>-153.4</v>
      </c>
      <c r="F120" s="68"/>
      <c r="G120" s="69">
        <f t="shared" si="38"/>
        <v>-611.33333333333326</v>
      </c>
    </row>
    <row r="121" spans="1:10" ht="22.5">
      <c r="A121" s="14" t="s">
        <v>95</v>
      </c>
      <c r="B121" s="15" t="s">
        <v>96</v>
      </c>
      <c r="C121" s="28">
        <v>32.1</v>
      </c>
      <c r="D121" s="65"/>
      <c r="E121" s="28">
        <v>-153.4</v>
      </c>
      <c r="F121" s="68"/>
      <c r="G121" s="69">
        <f t="shared" si="38"/>
        <v>-577.88161993769472</v>
      </c>
      <c r="J121" s="32"/>
    </row>
    <row r="122" spans="1:10" ht="22.5">
      <c r="A122" s="14" t="s">
        <v>97</v>
      </c>
      <c r="B122" s="15" t="s">
        <v>98</v>
      </c>
      <c r="C122" s="28">
        <v>-2.1</v>
      </c>
      <c r="D122" s="65"/>
      <c r="E122" s="28"/>
      <c r="F122" s="68"/>
      <c r="G122" s="69">
        <f t="shared" si="38"/>
        <v>-100</v>
      </c>
    </row>
    <row r="123" spans="1:10">
      <c r="A123" s="11" t="s">
        <v>99</v>
      </c>
      <c r="B123" s="12" t="s">
        <v>100</v>
      </c>
      <c r="C123" s="13">
        <f>C124</f>
        <v>300.5</v>
      </c>
      <c r="D123" s="13">
        <f>D124</f>
        <v>2689.9</v>
      </c>
      <c r="E123" s="13">
        <f>E124</f>
        <v>2718.7</v>
      </c>
      <c r="F123" s="66">
        <f t="shared" si="37"/>
        <v>101.07067177218482</v>
      </c>
      <c r="G123" s="67">
        <f t="shared" si="38"/>
        <v>804.72545757071543</v>
      </c>
    </row>
    <row r="124" spans="1:10" ht="22.5">
      <c r="A124" s="14" t="s">
        <v>101</v>
      </c>
      <c r="B124" s="15" t="s">
        <v>102</v>
      </c>
      <c r="C124" s="28">
        <v>300.5</v>
      </c>
      <c r="D124" s="28">
        <v>2689.9</v>
      </c>
      <c r="E124" s="28">
        <v>2718.7</v>
      </c>
      <c r="F124" s="68">
        <f t="shared" si="37"/>
        <v>101.07067177218482</v>
      </c>
      <c r="G124" s="69">
        <f t="shared" si="38"/>
        <v>804.72545757071543</v>
      </c>
    </row>
    <row r="125" spans="1:10">
      <c r="A125" s="11" t="s">
        <v>301</v>
      </c>
      <c r="B125" s="54" t="s">
        <v>306</v>
      </c>
      <c r="C125" s="55">
        <f>C126</f>
        <v>81.400000000000006</v>
      </c>
      <c r="D125" s="55">
        <f>D126+D127</f>
        <v>170.6</v>
      </c>
      <c r="E125" s="55">
        <f>E126+E127</f>
        <v>170.6</v>
      </c>
      <c r="F125" s="66">
        <f t="shared" si="37"/>
        <v>100</v>
      </c>
      <c r="G125" s="67">
        <f t="shared" si="38"/>
        <v>109.58230958230956</v>
      </c>
    </row>
    <row r="126" spans="1:10" ht="22.5">
      <c r="A126" s="60" t="s">
        <v>304</v>
      </c>
      <c r="B126" s="47" t="s">
        <v>305</v>
      </c>
      <c r="C126" s="28">
        <v>81.400000000000006</v>
      </c>
      <c r="D126" s="28">
        <v>70.099999999999994</v>
      </c>
      <c r="E126" s="28">
        <v>70.099999999999994</v>
      </c>
      <c r="F126" s="68">
        <f t="shared" si="37"/>
        <v>100</v>
      </c>
      <c r="G126" s="69">
        <f t="shared" si="38"/>
        <v>-13.882063882063903</v>
      </c>
    </row>
    <row r="127" spans="1:10" ht="22.5">
      <c r="A127" s="60" t="s">
        <v>303</v>
      </c>
      <c r="B127" s="47" t="s">
        <v>302</v>
      </c>
      <c r="C127" s="28"/>
      <c r="D127" s="28">
        <v>100.5</v>
      </c>
      <c r="E127" s="28">
        <v>100.5</v>
      </c>
      <c r="F127" s="68">
        <f t="shared" si="37"/>
        <v>100</v>
      </c>
      <c r="G127" s="69"/>
    </row>
    <row r="128" spans="1:10">
      <c r="A128" s="80" t="s">
        <v>103</v>
      </c>
      <c r="B128" s="81" t="s">
        <v>104</v>
      </c>
      <c r="C128" s="93">
        <f>C129+C163+C172+C175</f>
        <v>2115589.7575900001</v>
      </c>
      <c r="D128" s="93">
        <f t="shared" ref="D128:E128" si="39">D129+D163+D172+D175</f>
        <v>1939911.63157</v>
      </c>
      <c r="E128" s="93">
        <f>E129+E163+E172+E175</f>
        <v>1235855.61008</v>
      </c>
      <c r="F128" s="66">
        <f t="shared" si="21"/>
        <v>63.706799318472221</v>
      </c>
      <c r="G128" s="67">
        <f t="shared" si="18"/>
        <v>-41.583399822854119</v>
      </c>
    </row>
    <row r="129" spans="1:7" ht="31.5">
      <c r="A129" s="82" t="s">
        <v>105</v>
      </c>
      <c r="B129" s="83" t="s">
        <v>106</v>
      </c>
      <c r="C129" s="94">
        <f>C130+C134+C157+C149</f>
        <v>2113193.3575899997</v>
      </c>
      <c r="D129" s="94">
        <f t="shared" ref="D129:E129" si="40">D130+D134+D157+D149</f>
        <v>1936058.7315700001</v>
      </c>
      <c r="E129" s="94">
        <f>E130+E134+E157+E149</f>
        <v>1268017.5100799999</v>
      </c>
      <c r="F129" s="66">
        <f t="shared" si="21"/>
        <v>65.494785328734935</v>
      </c>
      <c r="G129" s="67">
        <f t="shared" si="18"/>
        <v>-39.99519705446567</v>
      </c>
    </row>
    <row r="130" spans="1:7" ht="21">
      <c r="A130" s="84" t="s">
        <v>107</v>
      </c>
      <c r="B130" s="85" t="s">
        <v>108</v>
      </c>
      <c r="C130" s="95">
        <f t="shared" ref="C130:E130" si="41">C131+C132+C133</f>
        <v>44163.607559999997</v>
      </c>
      <c r="D130" s="95">
        <f t="shared" si="41"/>
        <v>71648.950299999997</v>
      </c>
      <c r="E130" s="95">
        <f t="shared" si="41"/>
        <v>54367.200360000003</v>
      </c>
      <c r="F130" s="66">
        <f t="shared" si="21"/>
        <v>75.879967720894868</v>
      </c>
      <c r="G130" s="67">
        <f t="shared" si="18"/>
        <v>23.104074516869034</v>
      </c>
    </row>
    <row r="131" spans="1:7">
      <c r="A131" s="86" t="s">
        <v>109</v>
      </c>
      <c r="B131" s="87" t="s">
        <v>110</v>
      </c>
      <c r="C131" s="96">
        <v>187.72497000000001</v>
      </c>
      <c r="D131" s="148">
        <v>68</v>
      </c>
      <c r="E131" s="96">
        <v>51.000030000000002</v>
      </c>
      <c r="F131" s="68">
        <f t="shared" si="21"/>
        <v>75.000044117647064</v>
      </c>
      <c r="G131" s="69">
        <f t="shared" si="18"/>
        <v>-72.832580556545025</v>
      </c>
    </row>
    <row r="132" spans="1:7" ht="22.5">
      <c r="A132" s="86" t="s">
        <v>111</v>
      </c>
      <c r="B132" s="87" t="s">
        <v>112</v>
      </c>
      <c r="C132" s="96">
        <v>40197.824999999997</v>
      </c>
      <c r="D132" s="148">
        <v>69059</v>
      </c>
      <c r="E132" s="96">
        <v>51794.250030000003</v>
      </c>
      <c r="F132" s="68">
        <f t="shared" si="21"/>
        <v>75.000000043441119</v>
      </c>
      <c r="G132" s="69">
        <f t="shared" si="18"/>
        <v>28.848389259866707</v>
      </c>
    </row>
    <row r="133" spans="1:7">
      <c r="A133" s="86" t="s">
        <v>326</v>
      </c>
      <c r="B133" s="88" t="s">
        <v>327</v>
      </c>
      <c r="C133" s="96">
        <v>3778.0575899999999</v>
      </c>
      <c r="D133" s="148">
        <v>2521.9503</v>
      </c>
      <c r="E133" s="96">
        <v>2521.9503</v>
      </c>
      <c r="F133" s="68">
        <f t="shared" si="21"/>
        <v>100</v>
      </c>
      <c r="G133" s="69">
        <f t="shared" si="18"/>
        <v>-33.247436283786243</v>
      </c>
    </row>
    <row r="134" spans="1:7" ht="21">
      <c r="A134" s="84" t="s">
        <v>113</v>
      </c>
      <c r="B134" s="85" t="s">
        <v>114</v>
      </c>
      <c r="C134" s="95">
        <f>C135+C136+C137+C138+C139+C140+C141+C142+C143+C144+C146+C148+C147+C145</f>
        <v>1377771.8492799997</v>
      </c>
      <c r="D134" s="95">
        <f t="shared" ref="D134:E134" si="42">D135+D136+D137+D138+D139+D140+D141+D142+D143+D144+D146+D148+D147+D145</f>
        <v>909879.27627000003</v>
      </c>
      <c r="E134" s="95">
        <f t="shared" si="42"/>
        <v>518998.027</v>
      </c>
      <c r="F134" s="66">
        <f t="shared" si="21"/>
        <v>57.040317384478065</v>
      </c>
      <c r="G134" s="67">
        <f t="shared" si="18"/>
        <v>-62.330626273775323</v>
      </c>
    </row>
    <row r="135" spans="1:7" ht="22.5">
      <c r="A135" s="89" t="s">
        <v>180</v>
      </c>
      <c r="B135" s="87" t="s">
        <v>178</v>
      </c>
      <c r="C135" s="96">
        <v>185041.07053</v>
      </c>
      <c r="D135" s="148">
        <v>280038.04518000002</v>
      </c>
      <c r="E135" s="96">
        <v>58673.992619999997</v>
      </c>
      <c r="F135" s="68">
        <f t="shared" si="21"/>
        <v>20.95215047737036</v>
      </c>
      <c r="G135" s="69">
        <f t="shared" si="18"/>
        <v>-68.291367720720459</v>
      </c>
    </row>
    <row r="136" spans="1:7" ht="101.25">
      <c r="A136" s="86" t="s">
        <v>115</v>
      </c>
      <c r="B136" s="87" t="s">
        <v>116</v>
      </c>
      <c r="C136" s="96">
        <v>910709.08967999998</v>
      </c>
      <c r="D136" s="148">
        <v>209008.03657</v>
      </c>
      <c r="E136" s="96">
        <v>163486.20000000001</v>
      </c>
      <c r="F136" s="68">
        <f t="shared" si="21"/>
        <v>78.220054445249033</v>
      </c>
      <c r="G136" s="69">
        <f t="shared" si="18"/>
        <v>-82.048471696110454</v>
      </c>
    </row>
    <row r="137" spans="1:7" ht="67.5">
      <c r="A137" s="86" t="s">
        <v>117</v>
      </c>
      <c r="B137" s="87" t="s">
        <v>118</v>
      </c>
      <c r="C137" s="96">
        <v>12192.232830000001</v>
      </c>
      <c r="D137" s="148">
        <v>3065.6185999999998</v>
      </c>
      <c r="E137" s="96">
        <v>0</v>
      </c>
      <c r="F137" s="68">
        <f t="shared" si="21"/>
        <v>0</v>
      </c>
      <c r="G137" s="69">
        <f t="shared" si="18"/>
        <v>-100</v>
      </c>
    </row>
    <row r="138" spans="1:7" ht="45">
      <c r="A138" s="86" t="s">
        <v>119</v>
      </c>
      <c r="B138" s="87" t="s">
        <v>120</v>
      </c>
      <c r="C138" s="96">
        <v>10000</v>
      </c>
      <c r="D138" s="148">
        <v>16113.4</v>
      </c>
      <c r="E138" s="96">
        <v>10480</v>
      </c>
      <c r="F138" s="68">
        <f t="shared" si="21"/>
        <v>65.039035833529852</v>
      </c>
      <c r="G138" s="69">
        <f t="shared" si="18"/>
        <v>4.7999999999999972</v>
      </c>
    </row>
    <row r="139" spans="1:7" ht="45">
      <c r="A139" s="86" t="s">
        <v>121</v>
      </c>
      <c r="B139" s="87" t="s">
        <v>122</v>
      </c>
      <c r="C139" s="96">
        <v>1281.44058</v>
      </c>
      <c r="D139" s="148">
        <v>3291.7316000000001</v>
      </c>
      <c r="E139" s="96">
        <v>3291.7316000000001</v>
      </c>
      <c r="F139" s="68">
        <f t="shared" si="21"/>
        <v>100</v>
      </c>
      <c r="G139" s="69">
        <f t="shared" si="18"/>
        <v>156.87742774620114</v>
      </c>
    </row>
    <row r="140" spans="1:7" ht="22.5">
      <c r="A140" s="86" t="s">
        <v>328</v>
      </c>
      <c r="B140" s="88" t="s">
        <v>329</v>
      </c>
      <c r="C140" s="96">
        <v>0</v>
      </c>
      <c r="D140" s="148">
        <v>1197.65003</v>
      </c>
      <c r="E140" s="96">
        <v>0</v>
      </c>
      <c r="F140" s="68">
        <f t="shared" si="21"/>
        <v>0</v>
      </c>
      <c r="G140" s="69"/>
    </row>
    <row r="141" spans="1:7" ht="22.5">
      <c r="A141" s="86" t="s">
        <v>330</v>
      </c>
      <c r="B141" s="88" t="s">
        <v>331</v>
      </c>
      <c r="C141" s="96">
        <v>12514.66704</v>
      </c>
      <c r="D141" s="65">
        <v>0</v>
      </c>
      <c r="E141" s="28">
        <v>0</v>
      </c>
      <c r="F141" s="68"/>
      <c r="G141" s="69">
        <f t="shared" si="18"/>
        <v>-100</v>
      </c>
    </row>
    <row r="142" spans="1:7">
      <c r="A142" s="86" t="s">
        <v>123</v>
      </c>
      <c r="B142" s="87" t="s">
        <v>124</v>
      </c>
      <c r="C142" s="96">
        <v>4766.893</v>
      </c>
      <c r="D142" s="148">
        <v>328.32485000000003</v>
      </c>
      <c r="E142" s="96">
        <v>328.32485000000003</v>
      </c>
      <c r="F142" s="68">
        <f t="shared" si="21"/>
        <v>100</v>
      </c>
      <c r="G142" s="69">
        <f t="shared" si="18"/>
        <v>-93.11239312482995</v>
      </c>
    </row>
    <row r="143" spans="1:7" ht="22.5">
      <c r="A143" s="86" t="s">
        <v>125</v>
      </c>
      <c r="B143" s="87" t="s">
        <v>126</v>
      </c>
      <c r="C143" s="96">
        <v>5881.6130000000003</v>
      </c>
      <c r="D143" s="148">
        <v>5488.232</v>
      </c>
      <c r="E143" s="96">
        <v>5488.232</v>
      </c>
      <c r="F143" s="68">
        <f t="shared" si="21"/>
        <v>100</v>
      </c>
      <c r="G143" s="69">
        <f t="shared" si="18"/>
        <v>-6.6883183235619299</v>
      </c>
    </row>
    <row r="144" spans="1:7" ht="22.5">
      <c r="A144" s="86" t="s">
        <v>127</v>
      </c>
      <c r="B144" s="87" t="s">
        <v>128</v>
      </c>
      <c r="C144" s="96">
        <v>1100</v>
      </c>
      <c r="D144" s="148">
        <v>4286.5263199999999</v>
      </c>
      <c r="E144" s="96">
        <v>4286.5263199999999</v>
      </c>
      <c r="F144" s="68">
        <f t="shared" si="21"/>
        <v>100</v>
      </c>
      <c r="G144" s="69">
        <f t="shared" si="18"/>
        <v>289.68421090909089</v>
      </c>
    </row>
    <row r="145" spans="1:7" ht="38.25">
      <c r="A145" s="142" t="s">
        <v>420</v>
      </c>
      <c r="B145" s="143" t="s">
        <v>421</v>
      </c>
      <c r="C145" s="96"/>
      <c r="D145" s="148">
        <v>107033.61112</v>
      </c>
      <c r="E145" s="96">
        <v>94610.062260000006</v>
      </c>
      <c r="F145" s="68">
        <f t="shared" si="21"/>
        <v>88.392852740368241</v>
      </c>
      <c r="G145" s="69"/>
    </row>
    <row r="146" spans="1:7" ht="45">
      <c r="A146" s="89" t="s">
        <v>181</v>
      </c>
      <c r="B146" s="90" t="s">
        <v>179</v>
      </c>
      <c r="C146" s="96">
        <v>15566.49144</v>
      </c>
      <c r="D146" s="65"/>
      <c r="E146" s="28"/>
      <c r="F146" s="68"/>
      <c r="G146" s="69">
        <f t="shared" si="18"/>
        <v>-100</v>
      </c>
    </row>
    <row r="147" spans="1:7" ht="45">
      <c r="A147" s="91" t="s">
        <v>181</v>
      </c>
      <c r="B147" s="88" t="s">
        <v>179</v>
      </c>
      <c r="C147" s="96">
        <v>9218.4274399999995</v>
      </c>
      <c r="D147" s="65"/>
      <c r="E147" s="28"/>
      <c r="F147" s="68"/>
      <c r="G147" s="69">
        <f t="shared" si="18"/>
        <v>-100</v>
      </c>
    </row>
    <row r="148" spans="1:7">
      <c r="A148" s="86" t="s">
        <v>129</v>
      </c>
      <c r="B148" s="87" t="s">
        <v>130</v>
      </c>
      <c r="C148" s="96">
        <v>209499.92374</v>
      </c>
      <c r="D148" s="148">
        <v>280028.09999999998</v>
      </c>
      <c r="E148" s="96">
        <v>178352.95735000001</v>
      </c>
      <c r="F148" s="68">
        <f t="shared" si="21"/>
        <v>63.691092911747084</v>
      </c>
      <c r="G148" s="69">
        <f t="shared" si="18"/>
        <v>-14.867292471502267</v>
      </c>
    </row>
    <row r="149" spans="1:7" ht="21">
      <c r="A149" s="84" t="s">
        <v>131</v>
      </c>
      <c r="B149" s="85" t="s">
        <v>132</v>
      </c>
      <c r="C149" s="97">
        <f t="shared" ref="C149:E149" si="43">C150+C151+C152+C153+C154+C155+C156</f>
        <v>642401.51075000002</v>
      </c>
      <c r="D149" s="97">
        <f t="shared" si="43"/>
        <v>889862.51300000004</v>
      </c>
      <c r="E149" s="97">
        <f t="shared" si="43"/>
        <v>654430.99072</v>
      </c>
      <c r="F149" s="66">
        <f t="shared" si="21"/>
        <v>73.542932886757072</v>
      </c>
      <c r="G149" s="67">
        <f t="shared" si="18"/>
        <v>1.8725796513080439</v>
      </c>
    </row>
    <row r="150" spans="1:7" ht="33.75">
      <c r="A150" s="86" t="s">
        <v>133</v>
      </c>
      <c r="B150" s="87" t="s">
        <v>134</v>
      </c>
      <c r="C150" s="96">
        <v>50511.5</v>
      </c>
      <c r="D150" s="148">
        <v>80598.899999999994</v>
      </c>
      <c r="E150" s="96">
        <v>45639</v>
      </c>
      <c r="F150" s="68">
        <f t="shared" si="21"/>
        <v>56.624842274522358</v>
      </c>
      <c r="G150" s="69">
        <f t="shared" si="18"/>
        <v>-9.6463181651703138</v>
      </c>
    </row>
    <row r="151" spans="1:7" ht="56.25">
      <c r="A151" s="86" t="s">
        <v>135</v>
      </c>
      <c r="B151" s="87" t="s">
        <v>136</v>
      </c>
      <c r="C151" s="96">
        <v>10080</v>
      </c>
      <c r="D151" s="148">
        <v>13142</v>
      </c>
      <c r="E151" s="96">
        <v>5820.3233700000001</v>
      </c>
      <c r="F151" s="68">
        <f t="shared" si="21"/>
        <v>44.287957464617257</v>
      </c>
      <c r="G151" s="69">
        <f t="shared" si="18"/>
        <v>-42.258696726190472</v>
      </c>
    </row>
    <row r="152" spans="1:7" ht="56.25">
      <c r="A152" s="86" t="s">
        <v>137</v>
      </c>
      <c r="B152" s="87" t="s">
        <v>138</v>
      </c>
      <c r="C152" s="96">
        <v>9431.3169999999991</v>
      </c>
      <c r="D152" s="148"/>
      <c r="E152" s="96"/>
      <c r="F152" s="68"/>
      <c r="G152" s="69">
        <f t="shared" si="18"/>
        <v>-100</v>
      </c>
    </row>
    <row r="153" spans="1:7" ht="33.75">
      <c r="A153" s="86" t="s">
        <v>139</v>
      </c>
      <c r="B153" s="87" t="s">
        <v>140</v>
      </c>
      <c r="C153" s="96">
        <v>2620.0897500000001</v>
      </c>
      <c r="D153" s="148">
        <v>4934.6000000000004</v>
      </c>
      <c r="E153" s="96">
        <v>3040.67335</v>
      </c>
      <c r="F153" s="68">
        <f t="shared" si="21"/>
        <v>61.6194493981275</v>
      </c>
      <c r="G153" s="69">
        <f t="shared" si="18"/>
        <v>16.052259278522811</v>
      </c>
    </row>
    <row r="154" spans="1:7" ht="45">
      <c r="A154" s="86" t="s">
        <v>141</v>
      </c>
      <c r="B154" s="87" t="s">
        <v>142</v>
      </c>
      <c r="C154" s="96">
        <v>7.1589999999999998</v>
      </c>
      <c r="D154" s="148">
        <v>26.113</v>
      </c>
      <c r="E154" s="96">
        <v>3.194</v>
      </c>
      <c r="F154" s="68">
        <f t="shared" si="21"/>
        <v>12.231455596829166</v>
      </c>
      <c r="G154" s="69">
        <f t="shared" si="18"/>
        <v>-55.384830283559161</v>
      </c>
    </row>
    <row r="155" spans="1:7" ht="22.5">
      <c r="A155" s="86" t="s">
        <v>143</v>
      </c>
      <c r="B155" s="87" t="s">
        <v>144</v>
      </c>
      <c r="C155" s="96">
        <v>0.84499999999999997</v>
      </c>
      <c r="D155" s="148"/>
      <c r="E155" s="96"/>
      <c r="F155" s="68"/>
      <c r="G155" s="69">
        <f t="shared" si="18"/>
        <v>-100</v>
      </c>
    </row>
    <row r="156" spans="1:7">
      <c r="A156" s="86" t="s">
        <v>145</v>
      </c>
      <c r="B156" s="87" t="s">
        <v>146</v>
      </c>
      <c r="C156" s="96">
        <v>569750.6</v>
      </c>
      <c r="D156" s="148">
        <v>791160.9</v>
      </c>
      <c r="E156" s="96">
        <v>599927.80000000005</v>
      </c>
      <c r="F156" s="68">
        <f t="shared" si="21"/>
        <v>75.828797909502356</v>
      </c>
      <c r="G156" s="69">
        <f t="shared" si="18"/>
        <v>5.2965630926935603</v>
      </c>
    </row>
    <row r="157" spans="1:7">
      <c r="A157" s="84" t="s">
        <v>147</v>
      </c>
      <c r="B157" s="85" t="s">
        <v>148</v>
      </c>
      <c r="C157" s="97">
        <f t="shared" ref="C157:E157" si="44">C160+C162+C159+C161</f>
        <v>48856.39</v>
      </c>
      <c r="D157" s="97">
        <f>D160+D162+D159+D161+D158</f>
        <v>64667.992000000006</v>
      </c>
      <c r="E157" s="97">
        <f>E160+E162+E159+E161+E158</f>
        <v>40221.292000000001</v>
      </c>
      <c r="F157" s="66">
        <f t="shared" si="21"/>
        <v>62.196599517115047</v>
      </c>
      <c r="G157" s="67">
        <f t="shared" si="18"/>
        <v>-17.674449544880403</v>
      </c>
    </row>
    <row r="158" spans="1:7" ht="178.5">
      <c r="A158" s="142" t="s">
        <v>422</v>
      </c>
      <c r="B158" s="143" t="s">
        <v>423</v>
      </c>
      <c r="C158" s="97"/>
      <c r="D158" s="148">
        <v>398.6</v>
      </c>
      <c r="E158" s="96">
        <v>100</v>
      </c>
      <c r="F158" s="68">
        <f t="shared" si="21"/>
        <v>25.087807325639737</v>
      </c>
      <c r="G158" s="69"/>
    </row>
    <row r="159" spans="1:7" ht="56.25">
      <c r="A159" s="92" t="s">
        <v>332</v>
      </c>
      <c r="B159" s="88" t="s">
        <v>333</v>
      </c>
      <c r="C159" s="96">
        <v>264.19</v>
      </c>
      <c r="D159" s="148">
        <v>3503.2919999999999</v>
      </c>
      <c r="E159" s="96">
        <v>2653.2919999999999</v>
      </c>
      <c r="F159" s="68">
        <f t="shared" si="21"/>
        <v>75.737106698499574</v>
      </c>
      <c r="G159" s="69">
        <f t="shared" si="18"/>
        <v>904.31204814716682</v>
      </c>
    </row>
    <row r="160" spans="1:7" ht="56.25">
      <c r="A160" s="86" t="s">
        <v>149</v>
      </c>
      <c r="B160" s="87" t="s">
        <v>150</v>
      </c>
      <c r="C160" s="96">
        <v>19635</v>
      </c>
      <c r="D160" s="148">
        <v>46886.9</v>
      </c>
      <c r="E160" s="96">
        <v>30471</v>
      </c>
      <c r="F160" s="68">
        <f t="shared" si="21"/>
        <v>64.988301636491215</v>
      </c>
      <c r="G160" s="69">
        <f t="shared" si="18"/>
        <v>55.18716577540107</v>
      </c>
    </row>
    <row r="161" spans="1:7" ht="22.5">
      <c r="A161" s="92" t="s">
        <v>334</v>
      </c>
      <c r="B161" s="88" t="s">
        <v>335</v>
      </c>
      <c r="C161" s="96">
        <v>10000</v>
      </c>
      <c r="D161" s="65"/>
      <c r="E161" s="28"/>
      <c r="F161" s="68"/>
      <c r="G161" s="69">
        <f t="shared" si="18"/>
        <v>-100</v>
      </c>
    </row>
    <row r="162" spans="1:7" ht="22.5">
      <c r="A162" s="86" t="s">
        <v>336</v>
      </c>
      <c r="B162" s="87" t="s">
        <v>337</v>
      </c>
      <c r="C162" s="96">
        <v>18957.2</v>
      </c>
      <c r="D162" s="148">
        <v>13879.2</v>
      </c>
      <c r="E162" s="96">
        <v>6997</v>
      </c>
      <c r="F162" s="68">
        <f t="shared" si="21"/>
        <v>50.413568505389364</v>
      </c>
      <c r="G162" s="69">
        <f t="shared" si="18"/>
        <v>-63.090540797164138</v>
      </c>
    </row>
    <row r="163" spans="1:7">
      <c r="A163" s="82" t="s">
        <v>151</v>
      </c>
      <c r="B163" s="83" t="s">
        <v>152</v>
      </c>
      <c r="C163" s="98">
        <f t="shared" ref="C163:D163" si="45">C164+C168</f>
        <v>4153.2</v>
      </c>
      <c r="D163" s="98">
        <f t="shared" si="45"/>
        <v>3852.9000000000005</v>
      </c>
      <c r="E163" s="100">
        <v>4978.2</v>
      </c>
      <c r="F163" s="66">
        <f t="shared" si="21"/>
        <v>129.20657167328505</v>
      </c>
      <c r="G163" s="67">
        <f t="shared" ref="G163:G178" si="46">E163*100/C163-100</f>
        <v>19.86420109794858</v>
      </c>
    </row>
    <row r="164" spans="1:7" ht="21">
      <c r="A164" s="84" t="s">
        <v>153</v>
      </c>
      <c r="B164" s="85" t="s">
        <v>154</v>
      </c>
      <c r="C164" s="95">
        <f>C165+C167+C166</f>
        <v>2195</v>
      </c>
      <c r="D164" s="95">
        <f t="shared" ref="D164:E164" si="47">D165+D167+D166</f>
        <v>2215.7000000000003</v>
      </c>
      <c r="E164" s="95">
        <f t="shared" si="47"/>
        <v>2215.7000000000003</v>
      </c>
      <c r="F164" s="66">
        <f t="shared" si="21"/>
        <v>100</v>
      </c>
      <c r="G164" s="67">
        <f t="shared" si="46"/>
        <v>0.94305239179955436</v>
      </c>
    </row>
    <row r="165" spans="1:7" ht="67.5">
      <c r="A165" s="86" t="s">
        <v>155</v>
      </c>
      <c r="B165" s="87" t="s">
        <v>156</v>
      </c>
      <c r="C165" s="96">
        <v>38.6</v>
      </c>
      <c r="D165" s="148">
        <v>32.799999999999997</v>
      </c>
      <c r="E165" s="96">
        <v>32.799999999999997</v>
      </c>
      <c r="F165" s="68">
        <f t="shared" si="21"/>
        <v>100</v>
      </c>
      <c r="G165" s="69">
        <f t="shared" si="46"/>
        <v>-15.025906735751306</v>
      </c>
    </row>
    <row r="166" spans="1:7" ht="51">
      <c r="A166" s="142" t="s">
        <v>425</v>
      </c>
      <c r="B166" s="143" t="s">
        <v>424</v>
      </c>
      <c r="C166" s="96"/>
      <c r="D166" s="148">
        <v>26.5</v>
      </c>
      <c r="E166" s="96">
        <v>26.5</v>
      </c>
      <c r="F166" s="68">
        <f t="shared" ref="F166:F178" si="48">E166/D166*100</f>
        <v>100</v>
      </c>
      <c r="G166" s="69"/>
    </row>
    <row r="167" spans="1:7" ht="22.5">
      <c r="A167" s="86" t="s">
        <v>157</v>
      </c>
      <c r="B167" s="87" t="s">
        <v>154</v>
      </c>
      <c r="C167" s="96">
        <v>2156.4</v>
      </c>
      <c r="D167" s="148">
        <v>2156.4</v>
      </c>
      <c r="E167" s="96">
        <v>2156.4</v>
      </c>
      <c r="F167" s="68">
        <f t="shared" si="48"/>
        <v>100</v>
      </c>
      <c r="G167" s="69">
        <f t="shared" si="46"/>
        <v>0</v>
      </c>
    </row>
    <row r="168" spans="1:7" ht="21">
      <c r="A168" s="84" t="s">
        <v>158</v>
      </c>
      <c r="B168" s="85" t="s">
        <v>159</v>
      </c>
      <c r="C168" s="95">
        <f>C169+C171+C170</f>
        <v>1958.2</v>
      </c>
      <c r="D168" s="95">
        <f>D169+D171+D170</f>
        <v>1637.2</v>
      </c>
      <c r="E168" s="95">
        <f>E169+E171+E170</f>
        <v>2762.5</v>
      </c>
      <c r="F168" s="66">
        <f t="shared" si="48"/>
        <v>168.73320302956267</v>
      </c>
      <c r="G168" s="67">
        <f t="shared" si="46"/>
        <v>41.073434787049337</v>
      </c>
    </row>
    <row r="169" spans="1:7" ht="33.75">
      <c r="A169" s="86" t="s">
        <v>160</v>
      </c>
      <c r="B169" s="87" t="s">
        <v>161</v>
      </c>
      <c r="C169" s="96">
        <v>88.5</v>
      </c>
      <c r="D169" s="65">
        <v>0</v>
      </c>
      <c r="E169" s="28"/>
      <c r="F169" s="68"/>
      <c r="G169" s="69">
        <f t="shared" si="46"/>
        <v>-100</v>
      </c>
    </row>
    <row r="170" spans="1:7" ht="51">
      <c r="A170" s="142" t="s">
        <v>160</v>
      </c>
      <c r="B170" s="143" t="s">
        <v>161</v>
      </c>
      <c r="C170" s="96"/>
      <c r="D170" s="65">
        <v>97.2</v>
      </c>
      <c r="E170" s="28">
        <v>179.9</v>
      </c>
      <c r="F170" s="68">
        <f t="shared" si="48"/>
        <v>185.08230452674897</v>
      </c>
      <c r="G170" s="69"/>
    </row>
    <row r="171" spans="1:7" ht="22.5">
      <c r="A171" s="86" t="s">
        <v>162</v>
      </c>
      <c r="B171" s="87" t="s">
        <v>159</v>
      </c>
      <c r="C171" s="96">
        <v>1869.7</v>
      </c>
      <c r="D171" s="145">
        <v>1540</v>
      </c>
      <c r="E171" s="146">
        <v>2582.6</v>
      </c>
      <c r="F171" s="68">
        <f t="shared" si="48"/>
        <v>167.7012987012987</v>
      </c>
      <c r="G171" s="69">
        <f t="shared" si="46"/>
        <v>38.129111622185377</v>
      </c>
    </row>
    <row r="172" spans="1:7" ht="52.5">
      <c r="A172" s="82" t="s">
        <v>163</v>
      </c>
      <c r="B172" s="83" t="s">
        <v>164</v>
      </c>
      <c r="C172" s="99">
        <f t="shared" ref="C172:C173" si="49">C173</f>
        <v>213.6</v>
      </c>
      <c r="D172" s="31">
        <v>0</v>
      </c>
      <c r="E172" s="100">
        <v>26.6</v>
      </c>
      <c r="F172" s="68"/>
      <c r="G172" s="67">
        <f t="shared" si="46"/>
        <v>-87.546816479400746</v>
      </c>
    </row>
    <row r="173" spans="1:7" ht="73.5">
      <c r="A173" s="84" t="s">
        <v>165</v>
      </c>
      <c r="B173" s="85" t="s">
        <v>166</v>
      </c>
      <c r="C173" s="97">
        <f t="shared" si="49"/>
        <v>213.6</v>
      </c>
      <c r="D173" s="73">
        <v>0</v>
      </c>
      <c r="E173" s="97">
        <v>26.6</v>
      </c>
      <c r="F173" s="68"/>
      <c r="G173" s="67">
        <f t="shared" si="46"/>
        <v>-87.546816479400746</v>
      </c>
    </row>
    <row r="174" spans="1:7" ht="67.5">
      <c r="A174" s="86" t="s">
        <v>167</v>
      </c>
      <c r="B174" s="87" t="s">
        <v>168</v>
      </c>
      <c r="C174" s="96">
        <v>213.6</v>
      </c>
      <c r="D174" s="65"/>
      <c r="E174" s="96">
        <v>26.6</v>
      </c>
      <c r="F174" s="68"/>
      <c r="G174" s="69">
        <f t="shared" si="46"/>
        <v>-87.546816479400746</v>
      </c>
    </row>
    <row r="175" spans="1:7" ht="42">
      <c r="A175" s="82" t="s">
        <v>169</v>
      </c>
      <c r="B175" s="83" t="s">
        <v>170</v>
      </c>
      <c r="C175" s="100">
        <f>C176</f>
        <v>-1970.4</v>
      </c>
      <c r="D175" s="65"/>
      <c r="E175" s="100">
        <v>-37166.699999999997</v>
      </c>
      <c r="F175" s="68"/>
      <c r="G175" s="67">
        <f t="shared" si="46"/>
        <v>1786.2515225334955</v>
      </c>
    </row>
    <row r="176" spans="1:7" ht="42">
      <c r="A176" s="84" t="s">
        <v>171</v>
      </c>
      <c r="B176" s="85" t="s">
        <v>172</v>
      </c>
      <c r="C176" s="97">
        <f>C177</f>
        <v>-1970.4</v>
      </c>
      <c r="D176" s="65"/>
      <c r="E176" s="100">
        <v>-37166.699999999997</v>
      </c>
      <c r="F176" s="66"/>
      <c r="G176" s="67">
        <f t="shared" si="46"/>
        <v>1786.2515225334955</v>
      </c>
    </row>
    <row r="177" spans="1:7" ht="45">
      <c r="A177" s="86" t="s">
        <v>173</v>
      </c>
      <c r="B177" s="87" t="s">
        <v>174</v>
      </c>
      <c r="C177" s="96">
        <v>-1970.4</v>
      </c>
      <c r="D177" s="65"/>
      <c r="E177" s="144">
        <v>-37166.699999999997</v>
      </c>
      <c r="F177" s="68"/>
      <c r="G177" s="69">
        <f t="shared" si="46"/>
        <v>1786.2515225334955</v>
      </c>
    </row>
    <row r="178" spans="1:7">
      <c r="A178" s="16" t="s">
        <v>175</v>
      </c>
      <c r="B178" s="17"/>
      <c r="C178" s="101">
        <f t="shared" ref="C178" si="50">C128+C10</f>
        <v>2135257.8575900001</v>
      </c>
      <c r="D178" s="147">
        <f>D128+D5</f>
        <v>2509802.8315699999</v>
      </c>
      <c r="E178" s="147">
        <f>E128+E5</f>
        <v>1697745.3100800002</v>
      </c>
      <c r="F178" s="66">
        <f t="shared" si="48"/>
        <v>67.644569076287979</v>
      </c>
      <c r="G178" s="67">
        <f t="shared" si="46"/>
        <v>-20.489916285979945</v>
      </c>
    </row>
    <row r="179" spans="1:7">
      <c r="A179" s="5"/>
      <c r="B179" s="5"/>
      <c r="C179" s="5"/>
      <c r="D179" s="5"/>
      <c r="E179" s="5"/>
      <c r="F179" s="6"/>
      <c r="G179" s="6"/>
    </row>
    <row r="180" spans="1:7">
      <c r="A180" s="77"/>
      <c r="B180" s="77"/>
      <c r="C180" s="77"/>
      <c r="D180" s="77"/>
      <c r="E180" s="77"/>
    </row>
  </sheetData>
  <mergeCells count="3">
    <mergeCell ref="A180:E180"/>
    <mergeCell ref="A1:G2"/>
    <mergeCell ref="E3:G3"/>
  </mergeCells>
  <pageMargins left="0.70866141732283472" right="0.39370078740157483" top="0.59055118110236227" bottom="0.39370078740157483" header="0.31496062992125984" footer="0.31496062992125984"/>
  <pageSetup paperSize="9" scale="80" fitToHeight="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4"/>
  <sheetViews>
    <sheetView topLeftCell="A10" workbookViewId="0">
      <selection activeCell="A14" sqref="A14"/>
    </sheetView>
  </sheetViews>
  <sheetFormatPr defaultRowHeight="15"/>
  <cols>
    <col min="1" max="1" width="42.28515625" customWidth="1"/>
    <col min="2" max="2" width="6.7109375" customWidth="1"/>
    <col min="3" max="3" width="10.42578125" customWidth="1"/>
    <col min="5" max="5" width="10" customWidth="1"/>
    <col min="6" max="6" width="10.7109375" customWidth="1"/>
    <col min="7" max="7" width="11.140625" customWidth="1"/>
  </cols>
  <sheetData>
    <row r="1" spans="1:7" ht="35.25" customHeight="1">
      <c r="A1" s="102" t="s">
        <v>429</v>
      </c>
      <c r="B1" s="102"/>
      <c r="C1" s="102"/>
      <c r="D1" s="102"/>
      <c r="E1" s="102"/>
      <c r="F1" s="102"/>
      <c r="G1" s="102"/>
    </row>
    <row r="2" spans="1:7">
      <c r="A2" s="103"/>
      <c r="B2" s="103"/>
      <c r="C2" s="103"/>
      <c r="D2" s="103"/>
      <c r="E2" s="104" t="s">
        <v>259</v>
      </c>
      <c r="F2" s="104"/>
      <c r="G2" s="104"/>
    </row>
    <row r="3" spans="1:7" ht="64.5">
      <c r="A3" s="105" t="s">
        <v>338</v>
      </c>
      <c r="B3" s="106" t="s">
        <v>339</v>
      </c>
      <c r="C3" s="107" t="s">
        <v>319</v>
      </c>
      <c r="D3" s="107" t="s">
        <v>427</v>
      </c>
      <c r="E3" s="107" t="s">
        <v>307</v>
      </c>
      <c r="F3" s="39" t="s">
        <v>320</v>
      </c>
      <c r="G3" s="40" t="s">
        <v>428</v>
      </c>
    </row>
    <row r="4" spans="1:7">
      <c r="A4" s="108" t="s">
        <v>340</v>
      </c>
      <c r="B4" s="109" t="s">
        <v>341</v>
      </c>
      <c r="C4" s="110">
        <f t="shared" ref="C4:E4" si="0">C5+C6+C7+C8+C9+C10+C11</f>
        <v>145453.88310000001</v>
      </c>
      <c r="D4" s="110">
        <f t="shared" si="0"/>
        <v>245951.08163999999</v>
      </c>
      <c r="E4" s="110">
        <f t="shared" si="0"/>
        <v>167323.45646999998</v>
      </c>
      <c r="F4" s="111">
        <f>E4/D4*100</f>
        <v>68.031193583003741</v>
      </c>
      <c r="G4" s="111">
        <f>E4*100/C4-100</f>
        <v>15.03540015838874</v>
      </c>
    </row>
    <row r="5" spans="1:7" ht="22.5">
      <c r="A5" s="112" t="s">
        <v>342</v>
      </c>
      <c r="B5" s="113" t="s">
        <v>343</v>
      </c>
      <c r="C5" s="114">
        <v>10006.426600000001</v>
      </c>
      <c r="D5" s="151">
        <v>15091.89085</v>
      </c>
      <c r="E5" s="152">
        <v>10358.720020000001</v>
      </c>
      <c r="F5" s="115">
        <f t="shared" ref="F5:F42" si="1">E5/D5*100</f>
        <v>68.637655300826665</v>
      </c>
      <c r="G5" s="115">
        <f t="shared" ref="G5:G42" si="2">E5*100/C5-100</f>
        <v>3.5206716051862088</v>
      </c>
    </row>
    <row r="6" spans="1:7" ht="33.75">
      <c r="A6" s="112" t="s">
        <v>344</v>
      </c>
      <c r="B6" s="113" t="s">
        <v>345</v>
      </c>
      <c r="C6" s="114">
        <v>105.47329000000001</v>
      </c>
      <c r="D6" s="151">
        <v>150</v>
      </c>
      <c r="E6" s="152">
        <v>84.678079999999994</v>
      </c>
      <c r="F6" s="115">
        <f t="shared" si="1"/>
        <v>56.452053333333332</v>
      </c>
      <c r="G6" s="115">
        <f t="shared" si="2"/>
        <v>-19.716091154452485</v>
      </c>
    </row>
    <row r="7" spans="1:7" ht="45">
      <c r="A7" s="112" t="s">
        <v>346</v>
      </c>
      <c r="B7" s="113" t="s">
        <v>347</v>
      </c>
      <c r="C7" s="114">
        <v>108638.99728</v>
      </c>
      <c r="D7" s="151">
        <v>173983.59979000001</v>
      </c>
      <c r="E7" s="152">
        <v>122633.36579</v>
      </c>
      <c r="F7" s="115">
        <f t="shared" si="1"/>
        <v>70.485589410737404</v>
      </c>
      <c r="G7" s="115">
        <f t="shared" si="2"/>
        <v>12.881533206654794</v>
      </c>
    </row>
    <row r="8" spans="1:7">
      <c r="A8" s="112" t="s">
        <v>348</v>
      </c>
      <c r="B8" s="113" t="s">
        <v>349</v>
      </c>
      <c r="C8" s="114">
        <v>7.1589999999999998</v>
      </c>
      <c r="D8" s="151">
        <v>26.113</v>
      </c>
      <c r="E8" s="152">
        <v>3.194</v>
      </c>
      <c r="F8" s="115">
        <f t="shared" si="1"/>
        <v>12.231455596829166</v>
      </c>
      <c r="G8" s="115">
        <f t="shared" si="2"/>
        <v>-55.384830283559161</v>
      </c>
    </row>
    <row r="9" spans="1:7" ht="33.75">
      <c r="A9" s="112" t="s">
        <v>350</v>
      </c>
      <c r="B9" s="113" t="s">
        <v>351</v>
      </c>
      <c r="C9" s="114">
        <v>12259.62693</v>
      </c>
      <c r="D9" s="151">
        <v>20466.579000000002</v>
      </c>
      <c r="E9" s="152">
        <v>14980.828579999999</v>
      </c>
      <c r="F9" s="115">
        <f t="shared" si="1"/>
        <v>73.196544376077696</v>
      </c>
      <c r="G9" s="115">
        <f t="shared" si="2"/>
        <v>22.19644745747577</v>
      </c>
    </row>
    <row r="10" spans="1:7">
      <c r="A10" s="112" t="s">
        <v>352</v>
      </c>
      <c r="B10" s="113" t="s">
        <v>353</v>
      </c>
      <c r="C10" s="114">
        <v>0</v>
      </c>
      <c r="D10" s="151">
        <v>825.09900000000005</v>
      </c>
      <c r="E10" s="152">
        <v>0</v>
      </c>
      <c r="F10" s="115">
        <f t="shared" si="1"/>
        <v>0</v>
      </c>
      <c r="G10" s="115"/>
    </row>
    <row r="11" spans="1:7">
      <c r="A11" s="112" t="s">
        <v>354</v>
      </c>
      <c r="B11" s="113" t="s">
        <v>355</v>
      </c>
      <c r="C11" s="114">
        <v>14436.2</v>
      </c>
      <c r="D11" s="151">
        <v>35407.800000000003</v>
      </c>
      <c r="E11" s="152">
        <v>19262.669999999998</v>
      </c>
      <c r="F11" s="115">
        <f t="shared" si="1"/>
        <v>54.402335078711459</v>
      </c>
      <c r="G11" s="115">
        <f t="shared" si="2"/>
        <v>33.433105664925648</v>
      </c>
    </row>
    <row r="12" spans="1:7" ht="21">
      <c r="A12" s="108" t="s">
        <v>356</v>
      </c>
      <c r="B12" s="109" t="s">
        <v>357</v>
      </c>
      <c r="C12" s="116">
        <f t="shared" ref="C12" si="3">C13</f>
        <v>4983.2</v>
      </c>
      <c r="D12" s="110">
        <f>D13+D14</f>
        <v>15879.5</v>
      </c>
      <c r="E12" s="110">
        <f>E13+E14</f>
        <v>7236.58</v>
      </c>
      <c r="F12" s="111">
        <f t="shared" si="1"/>
        <v>45.571837904216125</v>
      </c>
      <c r="G12" s="111">
        <f t="shared" si="2"/>
        <v>45.219537646492228</v>
      </c>
    </row>
    <row r="13" spans="1:7" ht="33.75">
      <c r="A13" s="112" t="s">
        <v>358</v>
      </c>
      <c r="B13" s="113" t="s">
        <v>359</v>
      </c>
      <c r="C13" s="114">
        <v>4983.2</v>
      </c>
      <c r="D13" s="151">
        <v>15849.5</v>
      </c>
      <c r="E13" s="152">
        <v>7236.58</v>
      </c>
      <c r="F13" s="115">
        <f t="shared" si="1"/>
        <v>45.658096469920181</v>
      </c>
      <c r="G13" s="115">
        <f t="shared" si="2"/>
        <v>45.219537646492228</v>
      </c>
    </row>
    <row r="14" spans="1:7">
      <c r="A14" s="112" t="s">
        <v>433</v>
      </c>
      <c r="B14" s="113" t="s">
        <v>432</v>
      </c>
      <c r="C14" s="114"/>
      <c r="D14" s="151">
        <v>30</v>
      </c>
      <c r="E14" s="152">
        <v>0</v>
      </c>
      <c r="F14" s="115"/>
      <c r="G14" s="115"/>
    </row>
    <row r="15" spans="1:7">
      <c r="A15" s="108" t="s">
        <v>360</v>
      </c>
      <c r="B15" s="109" t="s">
        <v>361</v>
      </c>
      <c r="C15" s="116">
        <f t="shared" ref="C15:E15" si="4">C17+C18</f>
        <v>101036.15041</v>
      </c>
      <c r="D15" s="116">
        <f>D17+D18+D16</f>
        <v>124606.10391999999</v>
      </c>
      <c r="E15" s="116">
        <f>E17+E18+E16</f>
        <v>65776.852830000003</v>
      </c>
      <c r="F15" s="111">
        <f t="shared" si="1"/>
        <v>52.787825604619066</v>
      </c>
      <c r="G15" s="111">
        <f t="shared" si="2"/>
        <v>-34.897704867930344</v>
      </c>
    </row>
    <row r="16" spans="1:7">
      <c r="A16" s="149" t="s">
        <v>431</v>
      </c>
      <c r="B16" s="150" t="s">
        <v>430</v>
      </c>
      <c r="C16" s="116"/>
      <c r="D16" s="151">
        <v>5951.0099200000004</v>
      </c>
      <c r="E16" s="152">
        <v>4129.6750400000001</v>
      </c>
      <c r="F16" s="111"/>
      <c r="G16" s="111"/>
    </row>
    <row r="17" spans="1:7">
      <c r="A17" s="112" t="s">
        <v>362</v>
      </c>
      <c r="B17" s="113" t="s">
        <v>363</v>
      </c>
      <c r="C17" s="114">
        <v>72757.899999999994</v>
      </c>
      <c r="D17" s="151">
        <v>76507.199999999997</v>
      </c>
      <c r="E17" s="152">
        <v>32453.5</v>
      </c>
      <c r="F17" s="115">
        <f t="shared" si="1"/>
        <v>42.41888345149215</v>
      </c>
      <c r="G17" s="115">
        <f t="shared" si="2"/>
        <v>-55.395221687266947</v>
      </c>
    </row>
    <row r="18" spans="1:7">
      <c r="A18" s="112" t="s">
        <v>364</v>
      </c>
      <c r="B18" s="113" t="s">
        <v>365</v>
      </c>
      <c r="C18" s="114">
        <v>28278.250410000001</v>
      </c>
      <c r="D18" s="151">
        <v>42147.894</v>
      </c>
      <c r="E18" s="152">
        <v>29193.677790000002</v>
      </c>
      <c r="F18" s="115">
        <f t="shared" si="1"/>
        <v>69.264855297396352</v>
      </c>
      <c r="G18" s="115">
        <f t="shared" si="2"/>
        <v>3.2372136420302695</v>
      </c>
    </row>
    <row r="19" spans="1:7">
      <c r="A19" s="108" t="s">
        <v>366</v>
      </c>
      <c r="B19" s="109" t="s">
        <v>367</v>
      </c>
      <c r="C19" s="117">
        <f>C20+C21+C22</f>
        <v>1271538.5706799999</v>
      </c>
      <c r="D19" s="117">
        <f t="shared" ref="D19:E19" si="5">D20+D21+D22</f>
        <v>787457.67437000002</v>
      </c>
      <c r="E19" s="117">
        <f t="shared" si="5"/>
        <v>378397.53973000002</v>
      </c>
      <c r="F19" s="111">
        <f t="shared" si="1"/>
        <v>48.053063935497782</v>
      </c>
      <c r="G19" s="111">
        <f t="shared" si="2"/>
        <v>-70.240970391669777</v>
      </c>
    </row>
    <row r="20" spans="1:7">
      <c r="A20" s="112" t="s">
        <v>368</v>
      </c>
      <c r="B20" s="113" t="s">
        <v>369</v>
      </c>
      <c r="C20" s="114">
        <v>1027330.67068</v>
      </c>
      <c r="D20" s="151">
        <v>388940.82475999999</v>
      </c>
      <c r="E20" s="152">
        <v>261360.99479</v>
      </c>
      <c r="F20" s="115">
        <f t="shared" si="1"/>
        <v>67.198138676050661</v>
      </c>
      <c r="G20" s="115">
        <f t="shared" si="2"/>
        <v>-74.559214257956242</v>
      </c>
    </row>
    <row r="21" spans="1:7">
      <c r="A21" s="112" t="s">
        <v>370</v>
      </c>
      <c r="B21" s="113" t="s">
        <v>371</v>
      </c>
      <c r="C21" s="114">
        <v>208052.2</v>
      </c>
      <c r="D21" s="151">
        <v>300727.04960999999</v>
      </c>
      <c r="E21" s="152">
        <v>67891.894939999998</v>
      </c>
      <c r="F21" s="115">
        <f t="shared" si="1"/>
        <v>22.575918936472821</v>
      </c>
      <c r="G21" s="115">
        <f t="shared" si="2"/>
        <v>-67.367855307466101</v>
      </c>
    </row>
    <row r="22" spans="1:7">
      <c r="A22" s="112" t="s">
        <v>372</v>
      </c>
      <c r="B22" s="113" t="s">
        <v>373</v>
      </c>
      <c r="C22" s="114">
        <v>36155.699999999997</v>
      </c>
      <c r="D22" s="151">
        <v>97789.8</v>
      </c>
      <c r="E22" s="152">
        <v>49144.65</v>
      </c>
      <c r="F22" s="115">
        <f t="shared" si="1"/>
        <v>50.255394734420157</v>
      </c>
      <c r="G22" s="115">
        <f t="shared" si="2"/>
        <v>35.925040864925876</v>
      </c>
    </row>
    <row r="23" spans="1:7">
      <c r="A23" s="108" t="s">
        <v>374</v>
      </c>
      <c r="B23" s="109" t="s">
        <v>375</v>
      </c>
      <c r="C23" s="116">
        <v>838863.27634999994</v>
      </c>
      <c r="D23" s="110">
        <v>1402945.2517200001</v>
      </c>
      <c r="E23" s="153">
        <v>990161.86734</v>
      </c>
      <c r="F23" s="111">
        <f t="shared" si="1"/>
        <v>70.57737043737589</v>
      </c>
      <c r="G23" s="111">
        <f t="shared" si="2"/>
        <v>18.036144298546404</v>
      </c>
    </row>
    <row r="24" spans="1:7">
      <c r="A24" s="112" t="s">
        <v>376</v>
      </c>
      <c r="B24" s="113" t="s">
        <v>377</v>
      </c>
      <c r="C24" s="114">
        <v>232915.93453</v>
      </c>
      <c r="D24" s="151">
        <v>345657.92363999999</v>
      </c>
      <c r="E24" s="152">
        <v>249908.76482000001</v>
      </c>
      <c r="F24" s="115">
        <f t="shared" si="1"/>
        <v>72.299446281543382</v>
      </c>
      <c r="G24" s="115">
        <f t="shared" si="2"/>
        <v>7.2956924670223913</v>
      </c>
    </row>
    <row r="25" spans="1:7">
      <c r="A25" s="112" t="s">
        <v>378</v>
      </c>
      <c r="B25" s="113" t="s">
        <v>379</v>
      </c>
      <c r="C25" s="114">
        <v>485962.21370999998</v>
      </c>
      <c r="D25" s="151">
        <v>855281.30964999995</v>
      </c>
      <c r="E25" s="152">
        <v>599195.87751000002</v>
      </c>
      <c r="F25" s="115">
        <f t="shared" si="1"/>
        <v>70.058338788579889</v>
      </c>
      <c r="G25" s="115">
        <f t="shared" si="2"/>
        <v>23.300919414193942</v>
      </c>
    </row>
    <row r="26" spans="1:7">
      <c r="A26" s="112" t="s">
        <v>380</v>
      </c>
      <c r="B26" s="113" t="s">
        <v>381</v>
      </c>
      <c r="C26" s="114">
        <v>80277.880510000003</v>
      </c>
      <c r="D26" s="151">
        <v>132372.43638</v>
      </c>
      <c r="E26" s="152">
        <v>89512.553830000004</v>
      </c>
      <c r="F26" s="115">
        <f t="shared" si="1"/>
        <v>67.621746851464877</v>
      </c>
      <c r="G26" s="115">
        <f t="shared" si="2"/>
        <v>11.503384570360794</v>
      </c>
    </row>
    <row r="27" spans="1:7">
      <c r="A27" s="112" t="s">
        <v>382</v>
      </c>
      <c r="B27" s="113" t="s">
        <v>383</v>
      </c>
      <c r="C27" s="114">
        <v>2364.1422400000001</v>
      </c>
      <c r="D27" s="151">
        <v>340.98</v>
      </c>
      <c r="E27" s="152">
        <v>226.15993</v>
      </c>
      <c r="F27" s="115">
        <f t="shared" si="1"/>
        <v>66.326450231685143</v>
      </c>
      <c r="G27" s="115">
        <f t="shared" si="2"/>
        <v>-90.433742683773545</v>
      </c>
    </row>
    <row r="28" spans="1:7">
      <c r="A28" s="112" t="s">
        <v>384</v>
      </c>
      <c r="B28" s="113" t="s">
        <v>385</v>
      </c>
      <c r="C28" s="114">
        <v>37343.105360000001</v>
      </c>
      <c r="D28" s="151">
        <v>69292.602050000001</v>
      </c>
      <c r="E28" s="152">
        <v>51318.511250000003</v>
      </c>
      <c r="F28" s="115">
        <f t="shared" si="1"/>
        <v>74.06059194164726</v>
      </c>
      <c r="G28" s="115">
        <f t="shared" si="2"/>
        <v>37.424327075299232</v>
      </c>
    </row>
    <row r="29" spans="1:7">
      <c r="A29" s="108" t="s">
        <v>386</v>
      </c>
      <c r="B29" s="109" t="s">
        <v>387</v>
      </c>
      <c r="C29" s="116">
        <v>143500.89819000001</v>
      </c>
      <c r="D29" s="110">
        <v>191429.7787</v>
      </c>
      <c r="E29" s="153">
        <v>132387.24129999999</v>
      </c>
      <c r="F29" s="111">
        <f t="shared" si="1"/>
        <v>69.157077963022275</v>
      </c>
      <c r="G29" s="111">
        <f t="shared" si="2"/>
        <v>-7.7446601590501274</v>
      </c>
    </row>
    <row r="30" spans="1:7">
      <c r="A30" s="112" t="s">
        <v>388</v>
      </c>
      <c r="B30" s="113" t="s">
        <v>389</v>
      </c>
      <c r="C30" s="114">
        <v>114703.89217000001</v>
      </c>
      <c r="D30" s="151">
        <v>146156.23384999999</v>
      </c>
      <c r="E30" s="152">
        <v>99333.066560000007</v>
      </c>
      <c r="F30" s="115">
        <f t="shared" si="1"/>
        <v>67.963619438870765</v>
      </c>
      <c r="G30" s="115">
        <f t="shared" si="2"/>
        <v>-13.400439443867555</v>
      </c>
    </row>
    <row r="31" spans="1:7">
      <c r="A31" s="112" t="s">
        <v>390</v>
      </c>
      <c r="B31" s="113" t="s">
        <v>391</v>
      </c>
      <c r="C31" s="114">
        <v>28797.006020000001</v>
      </c>
      <c r="D31" s="151">
        <v>45273.544849999998</v>
      </c>
      <c r="E31" s="152">
        <v>33054.174740000002</v>
      </c>
      <c r="F31" s="115">
        <f t="shared" si="1"/>
        <v>73.009910864092646</v>
      </c>
      <c r="G31" s="115">
        <f t="shared" si="2"/>
        <v>14.783372677851744</v>
      </c>
    </row>
    <row r="32" spans="1:7">
      <c r="A32" s="108" t="s">
        <v>392</v>
      </c>
      <c r="B32" s="109" t="s">
        <v>393</v>
      </c>
      <c r="C32" s="116">
        <v>49535.762150000002</v>
      </c>
      <c r="D32" s="110">
        <v>65314.606189999999</v>
      </c>
      <c r="E32" s="153">
        <v>28541.88308</v>
      </c>
      <c r="F32" s="111">
        <f t="shared" si="1"/>
        <v>43.699081637224829</v>
      </c>
      <c r="G32" s="111">
        <f t="shared" si="2"/>
        <v>-42.381257820215048</v>
      </c>
    </row>
    <row r="33" spans="1:7">
      <c r="A33" s="112" t="s">
        <v>394</v>
      </c>
      <c r="B33" s="113" t="s">
        <v>395</v>
      </c>
      <c r="C33" s="114">
        <v>10218.72071</v>
      </c>
      <c r="D33" s="151">
        <v>15020.887189999999</v>
      </c>
      <c r="E33" s="152">
        <v>10972.365239999999</v>
      </c>
      <c r="F33" s="115">
        <f t="shared" si="1"/>
        <v>73.047384626553466</v>
      </c>
      <c r="G33" s="115">
        <f t="shared" si="2"/>
        <v>7.3751358060161749</v>
      </c>
    </row>
    <row r="34" spans="1:7">
      <c r="A34" s="112" t="s">
        <v>396</v>
      </c>
      <c r="B34" s="113" t="s">
        <v>397</v>
      </c>
      <c r="C34" s="114">
        <v>9587.38652</v>
      </c>
      <c r="D34" s="151">
        <v>13472</v>
      </c>
      <c r="E34" s="152">
        <v>8859.4599999999991</v>
      </c>
      <c r="F34" s="115">
        <f t="shared" si="1"/>
        <v>65.762024940617565</v>
      </c>
      <c r="G34" s="115">
        <f t="shared" si="2"/>
        <v>-7.592543791590046</v>
      </c>
    </row>
    <row r="35" spans="1:7">
      <c r="A35" s="112" t="s">
        <v>398</v>
      </c>
      <c r="B35" s="113" t="s">
        <v>399</v>
      </c>
      <c r="C35" s="114">
        <v>29729.654920000001</v>
      </c>
      <c r="D35" s="151">
        <v>36821.718999999997</v>
      </c>
      <c r="E35" s="152">
        <v>8710.0578399999995</v>
      </c>
      <c r="F35" s="115">
        <f t="shared" si="1"/>
        <v>23.654674677192556</v>
      </c>
      <c r="G35" s="115">
        <f t="shared" si="2"/>
        <v>-70.702458997798558</v>
      </c>
    </row>
    <row r="36" spans="1:7">
      <c r="A36" s="108" t="s">
        <v>400</v>
      </c>
      <c r="B36" s="109" t="s">
        <v>401</v>
      </c>
      <c r="C36" s="116">
        <v>12555.80719</v>
      </c>
      <c r="D36" s="110">
        <v>17109.31337</v>
      </c>
      <c r="E36" s="153">
        <v>12246.27476</v>
      </c>
      <c r="F36" s="111">
        <f t="shared" si="1"/>
        <v>71.576658251365004</v>
      </c>
      <c r="G36" s="111">
        <f t="shared" si="2"/>
        <v>-2.4652531320051168</v>
      </c>
    </row>
    <row r="37" spans="1:7">
      <c r="A37" s="112" t="s">
        <v>402</v>
      </c>
      <c r="B37" s="113" t="s">
        <v>403</v>
      </c>
      <c r="C37" s="114">
        <v>11997.065759999999</v>
      </c>
      <c r="D37" s="151">
        <v>9732.8858299999993</v>
      </c>
      <c r="E37" s="152">
        <v>7459.0748100000001</v>
      </c>
      <c r="F37" s="115">
        <f t="shared" si="1"/>
        <v>76.637853770036472</v>
      </c>
      <c r="G37" s="115">
        <f t="shared" si="2"/>
        <v>-37.825840424500591</v>
      </c>
    </row>
    <row r="38" spans="1:7">
      <c r="A38" s="112" t="s">
        <v>404</v>
      </c>
      <c r="B38" s="113" t="s">
        <v>405</v>
      </c>
      <c r="C38" s="114">
        <v>46.191099999999999</v>
      </c>
      <c r="D38" s="151">
        <v>189.35</v>
      </c>
      <c r="E38" s="152">
        <v>158.41570999999999</v>
      </c>
      <c r="F38" s="115">
        <f t="shared" si="1"/>
        <v>83.662904673884341</v>
      </c>
      <c r="G38" s="115">
        <f t="shared" si="2"/>
        <v>242.95721470153342</v>
      </c>
    </row>
    <row r="39" spans="1:7">
      <c r="A39" s="118" t="s">
        <v>406</v>
      </c>
      <c r="B39" s="113" t="s">
        <v>407</v>
      </c>
      <c r="C39" s="114">
        <v>512.55033000000003</v>
      </c>
      <c r="D39" s="151">
        <v>7187.0775400000002</v>
      </c>
      <c r="E39" s="152">
        <v>4628.78424</v>
      </c>
      <c r="F39" s="115">
        <f t="shared" si="1"/>
        <v>64.404261874709093</v>
      </c>
      <c r="G39" s="115"/>
    </row>
    <row r="40" spans="1:7" ht="21">
      <c r="A40" s="108" t="s">
        <v>408</v>
      </c>
      <c r="B40" s="109" t="s">
        <v>409</v>
      </c>
      <c r="C40" s="116">
        <v>2.0462799999999999</v>
      </c>
      <c r="D40" s="110">
        <v>100</v>
      </c>
      <c r="E40" s="153">
        <v>1.1209899999999999</v>
      </c>
      <c r="F40" s="111">
        <f t="shared" si="1"/>
        <v>1.1209899999999999</v>
      </c>
      <c r="G40" s="111">
        <f t="shared" si="2"/>
        <v>-45.218151963563152</v>
      </c>
    </row>
    <row r="41" spans="1:7" ht="22.5">
      <c r="A41" s="112" t="s">
        <v>410</v>
      </c>
      <c r="B41" s="113" t="s">
        <v>411</v>
      </c>
      <c r="C41" s="114">
        <v>2.0462799999999999</v>
      </c>
      <c r="D41" s="151">
        <v>100</v>
      </c>
      <c r="E41" s="152">
        <v>1.1209899999999999</v>
      </c>
      <c r="F41" s="115">
        <f t="shared" si="1"/>
        <v>1.1209899999999999</v>
      </c>
      <c r="G41" s="115">
        <f t="shared" si="2"/>
        <v>-45.218151963563152</v>
      </c>
    </row>
    <row r="42" spans="1:7">
      <c r="A42" s="119" t="s">
        <v>175</v>
      </c>
      <c r="B42" s="120"/>
      <c r="C42" s="121">
        <f>C4+C12+C15+C19+C23+C29+C32+C36+C40</f>
        <v>2567469.5943499994</v>
      </c>
      <c r="D42" s="121">
        <f t="shared" ref="D42:E42" si="6">D4+D12+D15+D19+D23+D29+D32+D36+D40</f>
        <v>2850793.3099100008</v>
      </c>
      <c r="E42" s="121">
        <f>E4+E12+E15+E19+E23+E29+E32+E36+E40</f>
        <v>1782072.8165</v>
      </c>
      <c r="F42" s="111">
        <f t="shared" si="1"/>
        <v>62.511470414397031</v>
      </c>
      <c r="G42" s="111">
        <f t="shared" si="2"/>
        <v>-30.590304928181112</v>
      </c>
    </row>
    <row r="43" spans="1:7">
      <c r="A43" s="103"/>
      <c r="B43" s="103"/>
      <c r="C43" s="103"/>
      <c r="D43" s="103"/>
      <c r="E43" s="103"/>
      <c r="F43" s="103"/>
      <c r="G43" s="103"/>
    </row>
    <row r="44" spans="1:7">
      <c r="A44" s="122" t="s">
        <v>412</v>
      </c>
      <c r="B44" s="103"/>
      <c r="C44" s="103"/>
      <c r="D44" s="103"/>
      <c r="E44" s="103"/>
      <c r="F44" s="103"/>
      <c r="G44" s="103"/>
    </row>
  </sheetData>
  <mergeCells count="2">
    <mergeCell ref="A1:G1"/>
    <mergeCell ref="E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F15" sqref="F15"/>
    </sheetView>
  </sheetViews>
  <sheetFormatPr defaultRowHeight="15"/>
  <cols>
    <col min="2" max="2" width="23.7109375" customWidth="1"/>
    <col min="3" max="3" width="10.7109375" customWidth="1"/>
    <col min="4" max="4" width="12.85546875" customWidth="1"/>
    <col min="5" max="5" width="10.140625" customWidth="1"/>
    <col min="6" max="6" width="10.28515625" customWidth="1"/>
    <col min="7" max="7" width="13.85546875" customWidth="1"/>
  </cols>
  <sheetData>
    <row r="1" spans="1:7" ht="15.75">
      <c r="A1" s="123" t="s">
        <v>413</v>
      </c>
      <c r="B1" s="124"/>
      <c r="C1" s="124"/>
      <c r="D1" s="124"/>
      <c r="E1" s="124"/>
      <c r="F1" s="124"/>
      <c r="G1" s="125"/>
    </row>
    <row r="2" spans="1:7">
      <c r="A2" s="103"/>
      <c r="B2" s="103"/>
      <c r="C2" s="103"/>
      <c r="D2" s="103"/>
      <c r="E2" s="104" t="s">
        <v>259</v>
      </c>
      <c r="F2" s="104"/>
      <c r="G2" s="104"/>
    </row>
    <row r="3" spans="1:7" ht="54">
      <c r="A3" s="126" t="s">
        <v>414</v>
      </c>
      <c r="B3" s="127" t="s">
        <v>338</v>
      </c>
      <c r="C3" s="107" t="s">
        <v>415</v>
      </c>
      <c r="D3" s="107" t="s">
        <v>278</v>
      </c>
      <c r="E3" s="107" t="s">
        <v>434</v>
      </c>
      <c r="F3" s="39" t="s">
        <v>320</v>
      </c>
      <c r="G3" s="40" t="s">
        <v>435</v>
      </c>
    </row>
    <row r="4" spans="1:7">
      <c r="A4" s="128" t="s">
        <v>413</v>
      </c>
      <c r="B4" s="129"/>
      <c r="C4" s="129"/>
      <c r="D4" s="129"/>
      <c r="E4" s="129"/>
      <c r="F4" s="129"/>
      <c r="G4" s="130"/>
    </row>
    <row r="5" spans="1:7" ht="34.5">
      <c r="A5" s="131">
        <v>1020000</v>
      </c>
      <c r="B5" s="132" t="s">
        <v>416</v>
      </c>
      <c r="C5" s="131"/>
      <c r="D5" s="133">
        <v>16600</v>
      </c>
      <c r="E5" s="131"/>
      <c r="F5" s="134">
        <f t="shared" ref="F5:F6" si="0">E5/D5*100</f>
        <v>0</v>
      </c>
      <c r="G5" s="135"/>
    </row>
    <row r="6" spans="1:7" ht="34.5">
      <c r="A6" s="131">
        <v>1030000</v>
      </c>
      <c r="B6" s="132" t="s">
        <v>417</v>
      </c>
      <c r="C6" s="134">
        <v>-880.8</v>
      </c>
      <c r="D6" s="133">
        <v>-880.8</v>
      </c>
      <c r="E6" s="134">
        <v>-880.8</v>
      </c>
      <c r="F6" s="134">
        <f t="shared" si="0"/>
        <v>100</v>
      </c>
      <c r="G6" s="135">
        <f t="shared" ref="G5:G6" si="1">E6*100/C6-100</f>
        <v>0</v>
      </c>
    </row>
    <row r="7" spans="1:7" ht="34.5">
      <c r="A7" s="131">
        <v>1050000</v>
      </c>
      <c r="B7" s="136" t="s">
        <v>418</v>
      </c>
      <c r="C7" s="133">
        <v>43016.691870000002</v>
      </c>
      <c r="D7" s="133">
        <v>187875.66</v>
      </c>
      <c r="E7" s="133">
        <v>6036.74</v>
      </c>
      <c r="F7" s="134">
        <f>E7/D7*100</f>
        <v>3.2131570422693394</v>
      </c>
      <c r="G7" s="135">
        <f>E7*100/C7-100</f>
        <v>-85.96651732717261</v>
      </c>
    </row>
    <row r="8" spans="1:7" ht="34.5">
      <c r="A8" s="131">
        <v>1060000</v>
      </c>
      <c r="B8" s="136" t="s">
        <v>419</v>
      </c>
      <c r="C8" s="133">
        <v>-15410.496209999999</v>
      </c>
      <c r="D8" s="133"/>
      <c r="E8" s="133">
        <v>79171.55</v>
      </c>
      <c r="F8" s="134"/>
      <c r="G8" s="135">
        <f t="shared" ref="G8:G9" si="2">E8*100/C8-100</f>
        <v>-613.75081581490497</v>
      </c>
    </row>
    <row r="9" spans="1:7">
      <c r="A9" s="137"/>
      <c r="B9" s="137"/>
      <c r="C9" s="138">
        <f>C5+C7+C8+C6</f>
        <v>26725.395660000006</v>
      </c>
      <c r="D9" s="138">
        <f>D5+D7+D8+D6</f>
        <v>203594.86000000002</v>
      </c>
      <c r="E9" s="138">
        <f>E5+E7+E8+E6</f>
        <v>84327.49</v>
      </c>
      <c r="F9" s="139">
        <f t="shared" ref="F9" si="3">E9/D9*100</f>
        <v>41.419262745631201</v>
      </c>
      <c r="G9" s="140">
        <f t="shared" si="2"/>
        <v>215.53317703061458</v>
      </c>
    </row>
    <row r="10" spans="1:7">
      <c r="A10" s="103"/>
      <c r="B10" s="103"/>
      <c r="C10" s="103"/>
      <c r="D10" s="103"/>
      <c r="E10" s="103"/>
      <c r="F10" s="103"/>
      <c r="G10" s="103"/>
    </row>
    <row r="11" spans="1:7">
      <c r="A11" s="141" t="s">
        <v>412</v>
      </c>
      <c r="B11" s="141"/>
      <c r="C11" s="141"/>
      <c r="D11" s="141"/>
      <c r="E11" s="141"/>
      <c r="F11" s="141"/>
      <c r="G11" s="141"/>
    </row>
  </sheetData>
  <mergeCells count="5">
    <mergeCell ref="A1:G1"/>
    <mergeCell ref="E2:G2"/>
    <mergeCell ref="A4:G4"/>
    <mergeCell ref="A9:B9"/>
    <mergeCell ref="A11:G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0.06.2021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&gt;3443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40AF3FC-A7F8-4F58-98FE-8163A17B107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cp:lastPrinted>2024-07-04T09:33:42Z</cp:lastPrinted>
  <dcterms:created xsi:type="dcterms:W3CDTF">2021-07-08T15:03:41Z</dcterms:created>
  <dcterms:modified xsi:type="dcterms:W3CDTF">2024-10-16T14:25:44Z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месяц)(3).xlsx</vt:lpwstr>
  </property>
  <property fmtid="{D5CDD505-2E9C-101B-9397-08002B2CF9AE}" pid="3" name="Название отчета">
    <vt:lpwstr>аналитическая информация( месяц)(3).xlsx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20.2.2923.288050920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