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11" i="1"/>
  <c r="I211"/>
  <c r="I164" l="1"/>
  <c r="H164"/>
  <c r="I194"/>
  <c r="I188"/>
  <c r="H188"/>
  <c r="H194" s="1"/>
  <c r="I209"/>
  <c r="H209"/>
  <c r="I208"/>
  <c r="H208"/>
  <c r="F208"/>
  <c r="G208"/>
  <c r="E208"/>
  <c r="I203"/>
  <c r="H203"/>
  <c r="F203"/>
  <c r="G203"/>
  <c r="E203"/>
  <c r="I193"/>
  <c r="H193"/>
  <c r="F193"/>
  <c r="G193"/>
  <c r="E193"/>
  <c r="I181"/>
  <c r="H181"/>
  <c r="F181"/>
  <c r="G181"/>
  <c r="E181"/>
  <c r="F174"/>
  <c r="E174"/>
  <c r="I152"/>
  <c r="H152"/>
  <c r="I163"/>
  <c r="H163"/>
  <c r="I173"/>
  <c r="H173"/>
  <c r="F173"/>
  <c r="G173"/>
  <c r="E173"/>
  <c r="F165"/>
  <c r="E165"/>
  <c r="H141"/>
  <c r="I141"/>
  <c r="F136"/>
  <c r="G136"/>
  <c r="H136"/>
  <c r="I136"/>
  <c r="E136"/>
  <c r="G151"/>
  <c r="G150"/>
  <c r="G149"/>
  <c r="G148"/>
  <c r="G147"/>
  <c r="G146"/>
  <c r="G145"/>
  <c r="G144"/>
  <c r="G143"/>
  <c r="G142"/>
  <c r="G140"/>
  <c r="G139"/>
  <c r="G138"/>
  <c r="G137"/>
  <c r="G132"/>
  <c r="E132"/>
  <c r="H127"/>
  <c r="H132"/>
  <c r="I132" l="1"/>
  <c r="I127"/>
  <c r="G14"/>
  <c r="G111" l="1"/>
  <c r="F90"/>
  <c r="G90"/>
  <c r="E90"/>
  <c r="G99"/>
  <c r="G103"/>
  <c r="G95"/>
  <c r="G122"/>
  <c r="G43"/>
  <c r="E83"/>
  <c r="E76"/>
  <c r="E68"/>
  <c r="E59"/>
  <c r="E51"/>
  <c r="E43"/>
  <c r="E35"/>
  <c r="E25"/>
  <c r="E14"/>
  <c r="E126"/>
  <c r="E122"/>
  <c r="E119"/>
  <c r="E115"/>
  <c r="E111"/>
  <c r="E107"/>
  <c r="E103"/>
  <c r="E99"/>
  <c r="E95"/>
  <c r="E127" l="1"/>
  <c r="E84"/>
  <c r="E18" i="2" l="1"/>
  <c r="F18"/>
  <c r="D18"/>
  <c r="D16"/>
  <c r="E16"/>
  <c r="F16"/>
  <c r="E15"/>
  <c r="F15"/>
  <c r="D15"/>
  <c r="E13"/>
  <c r="F13"/>
  <c r="D13"/>
  <c r="E12"/>
  <c r="F12"/>
  <c r="D12"/>
  <c r="E8"/>
  <c r="F8"/>
  <c r="E7"/>
  <c r="F7"/>
  <c r="E6"/>
  <c r="F6"/>
  <c r="G119" i="1"/>
  <c r="G35"/>
  <c r="G83"/>
  <c r="G25"/>
  <c r="F25"/>
  <c r="G59"/>
  <c r="G51"/>
  <c r="G76"/>
  <c r="G107"/>
  <c r="G127" s="1"/>
  <c r="G68"/>
  <c r="G126"/>
  <c r="G115"/>
  <c r="D8" i="2"/>
  <c r="D7"/>
  <c r="D6"/>
  <c r="K23"/>
  <c r="L23"/>
  <c r="J23"/>
  <c r="F119" i="1"/>
  <c r="F115"/>
  <c r="F111"/>
  <c r="F99"/>
  <c r="F122"/>
  <c r="F103"/>
  <c r="F95"/>
  <c r="F35"/>
  <c r="F43"/>
  <c r="G84" l="1"/>
  <c r="F59"/>
  <c r="F51"/>
  <c r="F76"/>
  <c r="F107"/>
  <c r="F68"/>
  <c r="F126" l="1"/>
  <c r="F127" s="1"/>
  <c r="F132"/>
  <c r="F14"/>
  <c r="F83" l="1"/>
  <c r="F84" s="1"/>
  <c r="F23" i="2" l="1"/>
  <c r="F24" s="1"/>
  <c r="E23"/>
  <c r="E24" s="1"/>
  <c r="D23"/>
  <c r="D24" s="1"/>
  <c r="E10" l="1"/>
  <c r="F10"/>
  <c r="F20"/>
  <c r="D20"/>
  <c r="D10"/>
  <c r="E20"/>
  <c r="L13" l="1"/>
  <c r="L15"/>
  <c r="L17"/>
  <c r="L19"/>
  <c r="L12"/>
  <c r="L14"/>
  <c r="L16"/>
  <c r="L18"/>
  <c r="K14"/>
  <c r="K16"/>
  <c r="K18"/>
  <c r="K13"/>
  <c r="K17"/>
  <c r="K12"/>
  <c r="K15"/>
  <c r="K19"/>
  <c r="J14"/>
  <c r="J18"/>
  <c r="J12"/>
  <c r="J16"/>
  <c r="J15"/>
  <c r="J13"/>
  <c r="J17"/>
  <c r="J19"/>
  <c r="L6"/>
  <c r="L7"/>
  <c r="L8"/>
  <c r="L9"/>
  <c r="K6"/>
  <c r="K7"/>
  <c r="K9"/>
  <c r="K8"/>
  <c r="J8"/>
  <c r="J6"/>
  <c r="J7"/>
  <c r="J9"/>
</calcChain>
</file>

<file path=xl/sharedStrings.xml><?xml version="1.0" encoding="utf-8"?>
<sst xmlns="http://schemas.openxmlformats.org/spreadsheetml/2006/main" count="578" uniqueCount="155">
  <si>
    <t>Итого по общеобразовательным учреждениям</t>
  </si>
  <si>
    <t>Итого по дошкольным учреждениям</t>
  </si>
  <si>
    <t xml:space="preserve">Обучение по программам начального общего образования </t>
  </si>
  <si>
    <t xml:space="preserve">Обучение по программам основного общего образования </t>
  </si>
  <si>
    <t xml:space="preserve">Обучение по программам среднего общего образования </t>
  </si>
  <si>
    <t>Обучение по программам дошкольного образования (группа раннего дошкольного развития)</t>
  </si>
  <si>
    <t>Обучение по программам дошкольного образования (группа воспитанников дошкольного возраста)</t>
  </si>
  <si>
    <t>Итого</t>
  </si>
  <si>
    <t>Итого:</t>
  </si>
  <si>
    <t xml:space="preserve">обучение по адаптированной основной общеобразовательной программе дошкольного образования </t>
  </si>
  <si>
    <t>Обучение по программам начального общего образования (дети с ОВЗ)</t>
  </si>
  <si>
    <t>Обучение по программам основного общего образования (дети с ОВЗ)</t>
  </si>
  <si>
    <t xml:space="preserve">Обучение по программам начального общего образования (обучение по адаптированной программе, дети с ОВЗ) </t>
  </si>
  <si>
    <t>Обучение по программам основного общего образования (обучение по адаптированной программе, дети с ОВЗ)</t>
  </si>
  <si>
    <t xml:space="preserve">Обучение по программам основного общего образования (обучение по адаптированной программе, дети с ОВЗ) </t>
  </si>
  <si>
    <t>Наименование образовательного учереждения</t>
  </si>
  <si>
    <t>Наименование услуги, работы</t>
  </si>
  <si>
    <t>Объемы субсидий на выполнение муниципального задания</t>
  </si>
  <si>
    <t xml:space="preserve">Показатель объема муниципальной услуги </t>
  </si>
  <si>
    <t>наименование показателя</t>
  </si>
  <si>
    <t>Число обучающихся на начальном общем уровне</t>
  </si>
  <si>
    <t>Число обучающихся на начальном общем уровне с ОВЗ</t>
  </si>
  <si>
    <t>Число обучающихся на основном общем уровне</t>
  </si>
  <si>
    <t>Число обучающихся на основном общем уровне с ОВЗ</t>
  </si>
  <si>
    <t>Число обучающихся на среднем общем уровне</t>
  </si>
  <si>
    <t>МБОУ "Выльгортская СОШ №1"</t>
  </si>
  <si>
    <t>МБОУ "Выльгортская СОШ №2"</t>
  </si>
  <si>
    <t>Число обучающихся</t>
  </si>
  <si>
    <t>МБОУ "Зеленецкая  СОШ"</t>
  </si>
  <si>
    <t>МБОУ "Пажгинская СОШ"</t>
  </si>
  <si>
    <t>МБОУ "Шошкинская СОШ"</t>
  </si>
  <si>
    <t>МБОУ "Часовская СОШ"</t>
  </si>
  <si>
    <t>МБОУ "Ыбская СОШ"</t>
  </si>
  <si>
    <t>МБОУ "Яснэгская СОШ"</t>
  </si>
  <si>
    <t>МБОУ "Палевицкая СОШ"</t>
  </si>
  <si>
    <t xml:space="preserve">МДОУ "Детский сад № 1 с. Выльгорт" </t>
  </si>
  <si>
    <t>МДОУ "Детский сад  №1 с.Зеленец"</t>
  </si>
  <si>
    <t>МДОУ "Детский сад  №2 с.Зеленец"</t>
  </si>
  <si>
    <t xml:space="preserve">МАДОУ "Детский сад № 3 с. Выльгорт" </t>
  </si>
  <si>
    <t xml:space="preserve">МДОУ "Детский сад № 7 с. Выльгорт" </t>
  </si>
  <si>
    <t xml:space="preserve">МДОУ "Детский сад № 10 с. Выльгорт" </t>
  </si>
  <si>
    <t>МБДОУ "Детский сад с. Палевицы"</t>
  </si>
  <si>
    <t xml:space="preserve">МАДОУ "Детский сад с. Лэзым" </t>
  </si>
  <si>
    <t>МБДОУ "Детский сад общеразвивающего вида с. Пажга"</t>
  </si>
  <si>
    <t xml:space="preserve">МДОУ "Детский сад № 8 с. Выльгорт" </t>
  </si>
  <si>
    <t>МБУДО "РЦВР"</t>
  </si>
  <si>
    <t>МБУДО "ДЮЦ"</t>
  </si>
  <si>
    <t>МБУДО "ЦЭВД"</t>
  </si>
  <si>
    <t>Обучение по программам дополнительного образования</t>
  </si>
  <si>
    <t>текущий год</t>
  </si>
  <si>
    <t>Число воспитанников обучающихся по программам дошкольного образования (группа раннего дошкольного развития)</t>
  </si>
  <si>
    <t>Число воспитанников обучающихся по программам дошкольного образования (группа воспитанников дошкольного возраста)</t>
  </si>
  <si>
    <t xml:space="preserve">Число воспитанников обучающихся по адаптированной основной общеобразовательной программе дошкольного образования </t>
  </si>
  <si>
    <t xml:space="preserve">Число воспитанников обучающихся по дополнительной общеразвивающей программе дошкольного образования </t>
  </si>
  <si>
    <t>Число обучающихся по программам дополнительного образования</t>
  </si>
  <si>
    <t>Число обучающихся на основном общем уровне с инвалидностью</t>
  </si>
  <si>
    <t>Число обучающихся на начальном общем уровне с инвалидностью</t>
  </si>
  <si>
    <t>Число обучающихся на среднем общем уровне с инвалидностью</t>
  </si>
  <si>
    <t>Итого по подпрограмме 1</t>
  </si>
  <si>
    <t>Обучение по программам начального общего образования (дети с инвалидностью)</t>
  </si>
  <si>
    <t>Обучение по программам основного общего образования (дети с инвалидностью)</t>
  </si>
  <si>
    <t>Обучение по программам среднего общего образования (дети с инвалидностью)</t>
  </si>
  <si>
    <t>Наименование подпрограммы, услуги (работы), показателя объема услуги</t>
  </si>
  <si>
    <t>Единица измерения</t>
  </si>
  <si>
    <t>человек</t>
  </si>
  <si>
    <t>человеко-часы</t>
  </si>
  <si>
    <t>первый год планового периода</t>
  </si>
  <si>
    <t>второй год планового периода</t>
  </si>
  <si>
    <t>Финансовое обеспечение на выполнение муниципального задания &lt;10&gt; на оказание (выполнение) муниципальной услуги (работы), тыс. руб.</t>
  </si>
  <si>
    <t>Наименование показателя</t>
  </si>
  <si>
    <t xml:space="preserve">Обучение по адаптированной основной общеобразовательной программе дошкольного образования </t>
  </si>
  <si>
    <t xml:space="preserve">Обучение по по дополнительной общеразвивающей программе дошкольного образования </t>
  </si>
  <si>
    <t>Итого по подпрограмме 2</t>
  </si>
  <si>
    <t>Итого по подпрограмме 3</t>
  </si>
  <si>
    <t>Подпрограмма 1</t>
  </si>
  <si>
    <t>Подпрограмма 3</t>
  </si>
  <si>
    <t>Подпрограмма 2</t>
  </si>
  <si>
    <t>Число обучающихся с ОВЗ</t>
  </si>
  <si>
    <t xml:space="preserve">Обучение по программам начального общего образования ( дети с инвалидностью) </t>
  </si>
  <si>
    <t xml:space="preserve">Обучение по программам начального общего образования ( дети - инвалиды) </t>
  </si>
  <si>
    <t>Обучение по программам основного общего образования (дети - инвалиды)</t>
  </si>
  <si>
    <t xml:space="preserve">Обучение по программам среднего общего образования ( дети - инвалиды) </t>
  </si>
  <si>
    <t xml:space="preserve">Обучение по программам основного общего образования ( дети - инвалиды) </t>
  </si>
  <si>
    <t>обучение по  основной общеобразовательной программе дошкольного образования (ОВЗ)</t>
  </si>
  <si>
    <t xml:space="preserve">Обучение по программам основного общего образования  (обучение по адаптированной программе, дети с ОВЗ) </t>
  </si>
  <si>
    <t>Число обучающихся на основном  общем уровне с ОВЗ</t>
  </si>
  <si>
    <t>единица измерения</t>
  </si>
  <si>
    <t>количество человеко-часов</t>
  </si>
  <si>
    <t>первоначально утвержденные значения</t>
  </si>
  <si>
    <t>уточненные плановые значения</t>
  </si>
  <si>
    <t>фактические значения показателя</t>
  </si>
  <si>
    <t>фактическое исполнение</t>
  </si>
  <si>
    <t>плановый объем финансирования</t>
  </si>
  <si>
    <t>Сведения о выполнении муниципальными учреждениями, подведомственными органу исполнительной власти, муниципальных заданий на оказание муниципальных услуг (выполнение работ), а также об объемах финансового обеспечения выполнения муниципальных заданий за 2024 года</t>
  </si>
  <si>
    <t>Управление образования</t>
  </si>
  <si>
    <t>Итого по центрам дополнительного образования</t>
  </si>
  <si>
    <t>Управление культуры</t>
  </si>
  <si>
    <t>МБУК "Сыктывдинская централизованная библиотечная система"</t>
  </si>
  <si>
    <t>количество посещений</t>
  </si>
  <si>
    <t>ед.</t>
  </si>
  <si>
    <t>количество документов</t>
  </si>
  <si>
    <t>МБУК "Сыктывдинское музейное объединение"</t>
  </si>
  <si>
    <t>число посетителей</t>
  </si>
  <si>
    <t>количество предметов</t>
  </si>
  <si>
    <t>МАУК "Сыктывдинский районный Дом культуры"</t>
  </si>
  <si>
    <t>количество участников мероприятий</t>
  </si>
  <si>
    <t>количество проведенных мероприятий</t>
  </si>
  <si>
    <t>количество клубных формирований</t>
  </si>
  <si>
    <t>число участников</t>
  </si>
  <si>
    <t>МБУК "Сыктывдинский Дом народных ремесел "Зарань"</t>
  </si>
  <si>
    <t>МБОДО "Детская школа искусств с.Зеленец"</t>
  </si>
  <si>
    <t>человеко-час</t>
  </si>
  <si>
    <t>*хореографическое творчество</t>
  </si>
  <si>
    <t>*народные инструменты</t>
  </si>
  <si>
    <t>*фортепиано</t>
  </si>
  <si>
    <t>*струнные инструменты</t>
  </si>
  <si>
    <t>* хоровое пение</t>
  </si>
  <si>
    <t>*духовые и ударные инструменты</t>
  </si>
  <si>
    <t>МБОДО "Детская музыкальная школа им. С.И.Налимова с.Выльгорт"</t>
  </si>
  <si>
    <t>*хоровое пение</t>
  </si>
  <si>
    <t>МБОДО "Детская школа искусств с.Пажга"</t>
  </si>
  <si>
    <t>*декоративно-прикладное творчество</t>
  </si>
  <si>
    <t>* народные инструменты</t>
  </si>
  <si>
    <t>МБОДО "Детская школа художественного ремесла "с.Выльгорт им. Торопова В.Л.</t>
  </si>
  <si>
    <t>*дизайн</t>
  </si>
  <si>
    <t>МБОДО "Спортивная школа Сыктывдинского района"</t>
  </si>
  <si>
    <t>число лиц, прошедших спортивную подготовку на этапах спортивной подготовки</t>
  </si>
  <si>
    <t>чел.</t>
  </si>
  <si>
    <t>*этап начальной подготовки</t>
  </si>
  <si>
    <t>*тренировочный этап</t>
  </si>
  <si>
    <t>количество занятий</t>
  </si>
  <si>
    <t>МАУ "Центр развития физической культуры и спорта Сыктывдинского района"</t>
  </si>
  <si>
    <t>количество мероприятий</t>
  </si>
  <si>
    <t>шт.</t>
  </si>
  <si>
    <t>количество занимающихся в группах спортивной подготовки</t>
  </si>
  <si>
    <r>
      <rPr>
        <b/>
        <sz val="12"/>
        <color theme="1"/>
        <rFont val="Times New Roman"/>
        <family val="1"/>
        <charset val="204"/>
      </rPr>
      <t>Услуга</t>
    </r>
    <r>
      <rPr>
        <sz val="12"/>
        <color theme="1"/>
        <rFont val="Times New Roman"/>
        <family val="1"/>
        <charset val="204"/>
      </rPr>
      <t xml:space="preserve"> - Библиотечное, библиографическое и информационное обслуживание пользователей библиотеки</t>
    </r>
  </si>
  <si>
    <r>
      <rPr>
        <b/>
        <sz val="12"/>
        <color theme="1"/>
        <rFont val="Times New Roman"/>
        <family val="1"/>
        <charset val="204"/>
      </rPr>
      <t>Работа</t>
    </r>
    <r>
      <rPr>
        <sz val="12"/>
        <color theme="1"/>
        <rFont val="Times New Roman"/>
        <family val="1"/>
        <charset val="204"/>
      </rPr>
      <t xml:space="preserve"> - Библиографическая обработка документов и создание каталогов</t>
    </r>
  </si>
  <si>
    <r>
      <rPr>
        <b/>
        <sz val="12"/>
        <color theme="1"/>
        <rFont val="Times New Roman"/>
        <family val="1"/>
        <charset val="204"/>
      </rPr>
      <t>Услуга</t>
    </r>
    <r>
      <rPr>
        <sz val="12"/>
        <color theme="1"/>
        <rFont val="Times New Roman"/>
        <family val="1"/>
        <charset val="204"/>
      </rPr>
      <t xml:space="preserve"> - Публичный показ музейных предметов, музейных коллекций</t>
    </r>
  </si>
  <si>
    <r>
      <rPr>
        <b/>
        <sz val="12"/>
        <color theme="1"/>
        <rFont val="Times New Roman"/>
        <family val="1"/>
        <charset val="204"/>
      </rPr>
      <t>Работа</t>
    </r>
    <r>
      <rPr>
        <sz val="12"/>
        <color theme="1"/>
        <rFont val="Times New Roman"/>
        <family val="1"/>
        <charset val="204"/>
      </rPr>
      <t xml:space="preserve"> - Публичный показ музейных предметов, музейных коллекций</t>
    </r>
  </si>
  <si>
    <r>
      <rPr>
        <b/>
        <sz val="12"/>
        <color theme="1"/>
        <rFont val="Times New Roman"/>
        <family val="1"/>
        <charset val="204"/>
      </rPr>
      <t>Работа</t>
    </r>
    <r>
      <rPr>
        <sz val="12"/>
        <color theme="1"/>
        <rFont val="Times New Roman"/>
        <family val="1"/>
        <charset val="204"/>
      </rPr>
      <t xml:space="preserve"> - Формирование, учет, изучение, обеспечение физического сохранения и безопасности музейных предметов и музейных коллекций</t>
    </r>
  </si>
  <si>
    <r>
      <rPr>
        <b/>
        <sz val="12"/>
        <color theme="1"/>
        <rFont val="Times New Roman"/>
        <family val="1"/>
        <charset val="204"/>
      </rPr>
      <t>Услуга</t>
    </r>
    <r>
      <rPr>
        <sz val="12"/>
        <color theme="1"/>
        <rFont val="Times New Roman"/>
        <family val="1"/>
        <charset val="204"/>
      </rPr>
      <t xml:space="preserve"> - Организация и проведение культурно-массовых мероприятий</t>
    </r>
  </si>
  <si>
    <r>
      <rPr>
        <b/>
        <sz val="12"/>
        <color theme="1"/>
        <rFont val="Times New Roman"/>
        <family val="1"/>
        <charset val="204"/>
      </rPr>
      <t>Услуга</t>
    </r>
    <r>
      <rPr>
        <sz val="12"/>
        <color theme="1"/>
        <rFont val="Times New Roman"/>
        <family val="1"/>
        <charset val="204"/>
      </rPr>
      <t xml:space="preserve"> - Организация деятельности клубных формирований и формирований самодеятельного народного творчества</t>
    </r>
  </si>
  <si>
    <r>
      <rPr>
        <b/>
        <sz val="12"/>
        <color theme="1"/>
        <rFont val="Times New Roman"/>
        <family val="1"/>
        <charset val="204"/>
      </rPr>
      <t>Работа</t>
    </r>
    <r>
      <rPr>
        <sz val="12"/>
        <color theme="1"/>
        <rFont val="Times New Roman"/>
        <family val="1"/>
        <charset val="204"/>
      </rPr>
      <t xml:space="preserve"> - Организация деятельности клубных формирований и формирований самодеятельного народного творчества</t>
    </r>
  </si>
  <si>
    <r>
      <rPr>
        <b/>
        <sz val="12"/>
        <color theme="1"/>
        <rFont val="Times New Roman"/>
        <family val="1"/>
        <charset val="204"/>
      </rPr>
      <t>Работа</t>
    </r>
    <r>
      <rPr>
        <sz val="12"/>
        <color theme="1"/>
        <rFont val="Times New Roman"/>
        <family val="1"/>
        <charset val="204"/>
      </rPr>
      <t xml:space="preserve"> - Организация и проведение культурно-массовых мероприятий</t>
    </r>
  </si>
  <si>
    <r>
      <rPr>
        <b/>
        <sz val="12"/>
        <color theme="1"/>
        <rFont val="Times New Roman"/>
        <family val="1"/>
        <charset val="204"/>
      </rPr>
      <t>Услуга</t>
    </r>
    <r>
      <rPr>
        <sz val="12"/>
        <color theme="1"/>
        <rFont val="Times New Roman"/>
        <family val="1"/>
        <charset val="204"/>
      </rPr>
      <t xml:space="preserve"> - Реализация дополнительных общеобразовательных предпрофессиональных программ в области искусств:</t>
    </r>
  </si>
  <si>
    <r>
      <rPr>
        <b/>
        <sz val="12"/>
        <color theme="1"/>
        <rFont val="Times New Roman"/>
        <family val="1"/>
        <charset val="204"/>
      </rPr>
      <t>Услуга</t>
    </r>
    <r>
      <rPr>
        <sz val="12"/>
        <color theme="1"/>
        <rFont val="Times New Roman"/>
        <family val="1"/>
        <charset val="204"/>
      </rPr>
      <t xml:space="preserve"> - Реализация дополнительных общеразвивающих программ </t>
    </r>
  </si>
  <si>
    <r>
      <rPr>
        <b/>
        <sz val="12"/>
        <color theme="1"/>
        <rFont val="Times New Roman"/>
        <family val="1"/>
        <charset val="204"/>
      </rPr>
      <t>Услуга</t>
    </r>
    <r>
      <rPr>
        <sz val="12"/>
        <color theme="1"/>
        <rFont val="Times New Roman"/>
        <family val="1"/>
        <charset val="204"/>
      </rPr>
      <t xml:space="preserve"> - Спортивная подготовка по олимпийским видам спорта -      </t>
    </r>
    <r>
      <rPr>
        <i/>
        <sz val="12"/>
        <color theme="1"/>
        <rFont val="Times New Roman"/>
        <family val="1"/>
        <charset val="204"/>
      </rPr>
      <t>лыжные гонки:</t>
    </r>
  </si>
  <si>
    <r>
      <rPr>
        <b/>
        <sz val="12"/>
        <color theme="1"/>
        <rFont val="Times New Roman"/>
        <family val="1"/>
        <charset val="204"/>
      </rPr>
      <t>Услуга</t>
    </r>
    <r>
      <rPr>
        <sz val="12"/>
        <color theme="1"/>
        <rFont val="Times New Roman"/>
        <family val="1"/>
        <charset val="204"/>
      </rPr>
      <t xml:space="preserve"> - Спортивная подготовка по неолимпийским видам спорта -     </t>
    </r>
    <r>
      <rPr>
        <i/>
        <sz val="12"/>
        <color theme="1"/>
        <rFont val="Times New Roman"/>
        <family val="1"/>
        <charset val="204"/>
      </rPr>
      <t>футбол:</t>
    </r>
  </si>
  <si>
    <r>
      <rPr>
        <b/>
        <sz val="12"/>
        <color theme="1"/>
        <rFont val="Times New Roman"/>
        <family val="1"/>
        <charset val="204"/>
      </rPr>
      <t>Работа</t>
    </r>
    <r>
      <rPr>
        <sz val="12"/>
        <color theme="1"/>
        <rFont val="Times New Roman"/>
        <family val="1"/>
        <charset val="204"/>
      </rPr>
      <t xml:space="preserve"> - Проведение занятий физкультурно-спортивной направленности по месту проживания граждан</t>
    </r>
  </si>
  <si>
    <r>
      <rPr>
        <b/>
        <sz val="12"/>
        <color theme="1"/>
        <rFont val="Times New Roman"/>
        <family val="1"/>
        <charset val="204"/>
      </rPr>
      <t>Работа</t>
    </r>
    <r>
      <rPr>
        <sz val="12"/>
        <color theme="1"/>
        <rFont val="Times New Roman"/>
        <family val="1"/>
        <charset val="204"/>
      </rPr>
      <t xml:space="preserve"> - Организация и проведение официальных спортивных мероприятий</t>
    </r>
  </si>
  <si>
    <r>
      <rPr>
        <b/>
        <sz val="12"/>
        <color theme="1"/>
        <rFont val="Times New Roman"/>
        <family val="1"/>
        <charset val="204"/>
      </rPr>
      <t>Работа</t>
    </r>
    <r>
      <rPr>
        <sz val="12"/>
        <color theme="1"/>
        <rFont val="Times New Roman"/>
        <family val="1"/>
        <charset val="204"/>
      </rPr>
      <t xml:space="preserve"> - 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(за исключением тестирования выполнения нормативов испытаний комплекса ГТО)</t>
    </r>
  </si>
  <si>
    <r>
      <rPr>
        <b/>
        <sz val="12"/>
        <color theme="1"/>
        <rFont val="Times New Roman"/>
        <family val="1"/>
        <charset val="204"/>
      </rPr>
      <t>Работа</t>
    </r>
    <r>
      <rPr>
        <sz val="12"/>
        <color theme="1"/>
        <rFont val="Times New Roman"/>
        <family val="1"/>
        <charset val="204"/>
      </rPr>
      <t xml:space="preserve"> - Проведение тестирования выполнения нормативов испытаний (тестов) комплекса ГТО</t>
    </r>
  </si>
  <si>
    <r>
      <rPr>
        <b/>
        <sz val="12"/>
        <color theme="1"/>
        <rFont val="Times New Roman"/>
        <family val="1"/>
        <charset val="204"/>
      </rPr>
      <t>Работа</t>
    </r>
    <r>
      <rPr>
        <sz val="12"/>
        <color theme="1"/>
        <rFont val="Times New Roman"/>
        <family val="1"/>
        <charset val="204"/>
      </rPr>
      <t xml:space="preserve"> - Обеспечение участия спортивных сборных команд в официальных спортивных мероприятиях</t>
    </r>
  </si>
  <si>
    <t>Итого по учреждениям культуры</t>
  </si>
  <si>
    <t>ВСЕГО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</si>
</sst>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BFBFBF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12"/>
    <xf numFmtId="0" fontId="6" fillId="0" borderId="0"/>
  </cellStyleXfs>
  <cellXfs count="103">
    <xf numFmtId="0" fontId="0" fillId="0" borderId="0" xfId="0"/>
    <xf numFmtId="0" fontId="1" fillId="0" borderId="0" xfId="0" applyFont="1"/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1" fontId="5" fillId="0" borderId="0" xfId="2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1" fontId="1" fillId="2" borderId="0" xfId="0" applyNumberFormat="1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2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164" fontId="4" fillId="0" borderId="0" xfId="0" applyNumberFormat="1" applyFont="1"/>
    <xf numFmtId="164" fontId="1" fillId="0" borderId="1" xfId="0" applyNumberFormat="1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1" fillId="0" borderId="1" xfId="0" applyFont="1" applyFill="1" applyBorder="1"/>
    <xf numFmtId="4" fontId="4" fillId="0" borderId="1" xfId="0" applyNumberFormat="1" applyFont="1" applyFill="1" applyBorder="1"/>
    <xf numFmtId="0" fontId="4" fillId="2" borderId="1" xfId="0" applyFont="1" applyFill="1" applyBorder="1"/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3">
    <cellStyle name="xl_nototal_top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1"/>
  <sheetViews>
    <sheetView tabSelected="1" topLeftCell="A186" zoomScale="85" zoomScaleNormal="85" workbookViewId="0">
      <selection activeCell="H212" sqref="H212"/>
    </sheetView>
  </sheetViews>
  <sheetFormatPr defaultRowHeight="15.75"/>
  <cols>
    <col min="1" max="1" width="27.85546875" style="7" customWidth="1"/>
    <col min="2" max="2" width="56.28515625" style="7" customWidth="1"/>
    <col min="3" max="3" width="46" style="7" customWidth="1"/>
    <col min="4" max="5" width="19" style="7" customWidth="1"/>
    <col min="6" max="7" width="15.85546875" style="23" customWidth="1"/>
    <col min="8" max="8" width="17.5703125" style="23" customWidth="1"/>
    <col min="9" max="9" width="17.7109375" style="23" customWidth="1"/>
    <col min="10" max="16384" width="9.140625" style="7"/>
  </cols>
  <sheetData>
    <row r="1" spans="1:9" ht="19.5" customHeight="1">
      <c r="A1" s="51"/>
      <c r="B1" s="51"/>
      <c r="C1" s="51"/>
      <c r="D1" s="51"/>
      <c r="E1" s="51"/>
      <c r="F1" s="51"/>
      <c r="G1" s="51"/>
      <c r="H1" s="51"/>
      <c r="I1" s="51"/>
    </row>
    <row r="2" spans="1:9" ht="44.25" customHeight="1">
      <c r="A2" s="56" t="s">
        <v>93</v>
      </c>
      <c r="B2" s="56"/>
      <c r="C2" s="56"/>
      <c r="D2" s="56"/>
      <c r="E2" s="56"/>
      <c r="F2" s="56"/>
      <c r="G2" s="56"/>
      <c r="H2" s="56"/>
      <c r="I2" s="56"/>
    </row>
    <row r="3" spans="1:9">
      <c r="A3" s="25"/>
      <c r="B3" s="25"/>
      <c r="C3" s="25"/>
      <c r="D3" s="25"/>
      <c r="E3" s="25"/>
      <c r="F3" s="26"/>
      <c r="G3" s="26"/>
      <c r="H3" s="26"/>
      <c r="I3" s="26"/>
    </row>
    <row r="4" spans="1:9" ht="90" customHeight="1">
      <c r="A4" s="37" t="s">
        <v>15</v>
      </c>
      <c r="B4" s="37" t="s">
        <v>16</v>
      </c>
      <c r="C4" s="48" t="s">
        <v>18</v>
      </c>
      <c r="D4" s="49"/>
      <c r="E4" s="49"/>
      <c r="F4" s="49"/>
      <c r="G4" s="50"/>
      <c r="H4" s="47" t="s">
        <v>17</v>
      </c>
      <c r="I4" s="47"/>
    </row>
    <row r="5" spans="1:9" ht="85.5" customHeight="1">
      <c r="A5" s="38"/>
      <c r="B5" s="38"/>
      <c r="C5" s="17" t="s">
        <v>19</v>
      </c>
      <c r="D5" s="29" t="s">
        <v>86</v>
      </c>
      <c r="E5" s="29" t="s">
        <v>88</v>
      </c>
      <c r="F5" s="19" t="s">
        <v>89</v>
      </c>
      <c r="G5" s="19" t="s">
        <v>90</v>
      </c>
      <c r="H5" s="19" t="s">
        <v>92</v>
      </c>
      <c r="I5" s="19" t="s">
        <v>91</v>
      </c>
    </row>
    <row r="6" spans="1:9" ht="30.75" customHeight="1">
      <c r="A6" s="57" t="s">
        <v>94</v>
      </c>
      <c r="B6" s="57"/>
      <c r="C6" s="57"/>
      <c r="D6" s="57"/>
      <c r="E6" s="57"/>
      <c r="F6" s="57"/>
      <c r="G6" s="57"/>
      <c r="H6" s="57"/>
      <c r="I6" s="58"/>
    </row>
    <row r="7" spans="1:9" ht="31.5">
      <c r="A7" s="41" t="s">
        <v>25</v>
      </c>
      <c r="B7" s="17" t="s">
        <v>2</v>
      </c>
      <c r="C7" s="17" t="s">
        <v>20</v>
      </c>
      <c r="D7" s="29" t="s">
        <v>64</v>
      </c>
      <c r="E7" s="19">
        <v>274</v>
      </c>
      <c r="F7" s="19">
        <v>274</v>
      </c>
      <c r="G7" s="19">
        <v>274</v>
      </c>
      <c r="H7" s="20">
        <v>36210386.303361341</v>
      </c>
      <c r="I7" s="21">
        <v>36201126.052000001</v>
      </c>
    </row>
    <row r="8" spans="1:9" ht="30" customHeight="1">
      <c r="A8" s="42"/>
      <c r="B8" s="17" t="s">
        <v>10</v>
      </c>
      <c r="C8" s="17" t="s">
        <v>21</v>
      </c>
      <c r="D8" s="29" t="s">
        <v>64</v>
      </c>
      <c r="E8" s="19">
        <v>2</v>
      </c>
      <c r="F8" s="19">
        <v>5</v>
      </c>
      <c r="G8" s="19">
        <v>5</v>
      </c>
      <c r="H8" s="20">
        <v>660773.47268907563</v>
      </c>
      <c r="I8" s="21">
        <v>660604.49000000011</v>
      </c>
    </row>
    <row r="9" spans="1:9" ht="31.5" hidden="1" customHeight="1">
      <c r="A9" s="42"/>
      <c r="B9" s="17" t="s">
        <v>59</v>
      </c>
      <c r="C9" s="17" t="s">
        <v>56</v>
      </c>
      <c r="D9" s="29" t="s">
        <v>64</v>
      </c>
      <c r="E9" s="19"/>
      <c r="F9" s="19"/>
      <c r="G9" s="19"/>
      <c r="H9" s="20">
        <v>0</v>
      </c>
      <c r="I9" s="21">
        <v>0</v>
      </c>
    </row>
    <row r="10" spans="1:9" ht="31.5">
      <c r="A10" s="42"/>
      <c r="B10" s="17" t="s">
        <v>3</v>
      </c>
      <c r="C10" s="17" t="s">
        <v>22</v>
      </c>
      <c r="D10" s="29" t="s">
        <v>64</v>
      </c>
      <c r="E10" s="19">
        <v>278</v>
      </c>
      <c r="F10" s="19">
        <v>278</v>
      </c>
      <c r="G10" s="19">
        <v>275</v>
      </c>
      <c r="H10" s="20">
        <v>36342540.99789916</v>
      </c>
      <c r="I10" s="21">
        <v>36333246.950000003</v>
      </c>
    </row>
    <row r="11" spans="1:9" ht="31.5">
      <c r="A11" s="42"/>
      <c r="B11" s="17" t="s">
        <v>11</v>
      </c>
      <c r="C11" s="17" t="s">
        <v>23</v>
      </c>
      <c r="D11" s="29" t="s">
        <v>64</v>
      </c>
      <c r="E11" s="19">
        <v>7</v>
      </c>
      <c r="F11" s="19">
        <v>8</v>
      </c>
      <c r="G11" s="19">
        <v>8</v>
      </c>
      <c r="H11" s="20">
        <v>1057237.5563025209</v>
      </c>
      <c r="I11" s="21">
        <v>1056967.1840000001</v>
      </c>
    </row>
    <row r="12" spans="1:9" ht="31.5" hidden="1" customHeight="1">
      <c r="A12" s="42"/>
      <c r="B12" s="17" t="s">
        <v>60</v>
      </c>
      <c r="C12" s="17" t="s">
        <v>55</v>
      </c>
      <c r="D12" s="29" t="s">
        <v>64</v>
      </c>
      <c r="E12" s="19"/>
      <c r="F12" s="19"/>
      <c r="G12" s="19"/>
      <c r="H12" s="20">
        <v>0</v>
      </c>
      <c r="I12" s="21">
        <v>0</v>
      </c>
    </row>
    <row r="13" spans="1:9" ht="31.5" customHeight="1">
      <c r="A13" s="42"/>
      <c r="B13" s="17" t="s">
        <v>4</v>
      </c>
      <c r="C13" s="17" t="s">
        <v>24</v>
      </c>
      <c r="D13" s="29" t="s">
        <v>64</v>
      </c>
      <c r="E13" s="19">
        <v>36</v>
      </c>
      <c r="F13" s="19">
        <v>34</v>
      </c>
      <c r="G13" s="19">
        <v>33</v>
      </c>
      <c r="H13" s="20">
        <v>4361104.9197478984</v>
      </c>
      <c r="I13" s="21">
        <v>4359989.6340000005</v>
      </c>
    </row>
    <row r="14" spans="1:9">
      <c r="A14" s="43"/>
      <c r="B14" s="8" t="s">
        <v>7</v>
      </c>
      <c r="C14" s="9"/>
      <c r="D14" s="8"/>
      <c r="E14" s="8">
        <f>SUM(E7:E13)</f>
        <v>597</v>
      </c>
      <c r="F14" s="19">
        <f>SUM(F7:F13)</f>
        <v>599</v>
      </c>
      <c r="G14" s="19">
        <f>SUM(G7:G13)</f>
        <v>595</v>
      </c>
      <c r="H14" s="20"/>
      <c r="I14" s="34"/>
    </row>
    <row r="15" spans="1:9" ht="31.5">
      <c r="A15" s="41" t="s">
        <v>26</v>
      </c>
      <c r="B15" s="17" t="s">
        <v>2</v>
      </c>
      <c r="C15" s="17" t="s">
        <v>20</v>
      </c>
      <c r="D15" s="29" t="s">
        <v>64</v>
      </c>
      <c r="E15" s="19">
        <v>574</v>
      </c>
      <c r="F15" s="19">
        <v>574</v>
      </c>
      <c r="G15" s="19">
        <v>551</v>
      </c>
      <c r="H15" s="20">
        <v>76688939.18901515</v>
      </c>
      <c r="I15" s="33">
        <v>76673549.75999999</v>
      </c>
    </row>
    <row r="16" spans="1:9" ht="47.25">
      <c r="A16" s="42"/>
      <c r="B16" s="17" t="s">
        <v>12</v>
      </c>
      <c r="C16" s="17" t="s">
        <v>21</v>
      </c>
      <c r="D16" s="29" t="s">
        <v>64</v>
      </c>
      <c r="E16" s="19">
        <v>14</v>
      </c>
      <c r="F16" s="19">
        <v>15</v>
      </c>
      <c r="G16" s="19">
        <v>15</v>
      </c>
      <c r="H16" s="20">
        <v>2004066.3551136365</v>
      </c>
      <c r="I16" s="33">
        <v>2004066.36</v>
      </c>
    </row>
    <row r="17" spans="1:9" ht="31.5">
      <c r="A17" s="42"/>
      <c r="B17" s="17" t="s">
        <v>79</v>
      </c>
      <c r="C17" s="17" t="s">
        <v>56</v>
      </c>
      <c r="D17" s="29" t="s">
        <v>64</v>
      </c>
      <c r="E17" s="19"/>
      <c r="F17" s="19"/>
      <c r="G17" s="19"/>
      <c r="H17" s="20">
        <v>0</v>
      </c>
      <c r="I17" s="33">
        <v>0</v>
      </c>
    </row>
    <row r="18" spans="1:9" ht="31.5">
      <c r="A18" s="42"/>
      <c r="B18" s="17" t="s">
        <v>3</v>
      </c>
      <c r="C18" s="17" t="s">
        <v>22</v>
      </c>
      <c r="D18" s="29" t="s">
        <v>64</v>
      </c>
      <c r="E18" s="19">
        <v>675</v>
      </c>
      <c r="F18" s="19">
        <v>662</v>
      </c>
      <c r="G18" s="19">
        <v>627</v>
      </c>
      <c r="H18" s="20">
        <v>88446128.472348481</v>
      </c>
      <c r="I18" s="33">
        <v>88426263.189999998</v>
      </c>
    </row>
    <row r="19" spans="1:9" ht="47.25">
      <c r="A19" s="42"/>
      <c r="B19" s="17" t="s">
        <v>13</v>
      </c>
      <c r="C19" s="17" t="s">
        <v>23</v>
      </c>
      <c r="D19" s="29" t="s">
        <v>64</v>
      </c>
      <c r="E19" s="19">
        <v>4</v>
      </c>
      <c r="F19" s="19">
        <v>8</v>
      </c>
      <c r="G19" s="19">
        <v>8</v>
      </c>
      <c r="H19" s="20">
        <v>1068835.3893939394</v>
      </c>
      <c r="I19" s="33">
        <v>1068835.3899999999</v>
      </c>
    </row>
    <row r="20" spans="1:9" ht="31.5">
      <c r="A20" s="42"/>
      <c r="B20" s="17" t="s">
        <v>80</v>
      </c>
      <c r="C20" s="17" t="s">
        <v>55</v>
      </c>
      <c r="D20" s="29" t="s">
        <v>64</v>
      </c>
      <c r="E20" s="19"/>
      <c r="F20" s="19"/>
      <c r="G20" s="19"/>
      <c r="H20" s="59">
        <v>0</v>
      </c>
      <c r="I20" s="31">
        <v>0</v>
      </c>
    </row>
    <row r="21" spans="1:9" ht="31.5">
      <c r="A21" s="42"/>
      <c r="B21" s="17" t="s">
        <v>4</v>
      </c>
      <c r="C21" s="17" t="s">
        <v>24</v>
      </c>
      <c r="D21" s="29" t="s">
        <v>64</v>
      </c>
      <c r="E21" s="19">
        <v>46</v>
      </c>
      <c r="F21" s="19">
        <v>46</v>
      </c>
      <c r="G21" s="19">
        <v>46</v>
      </c>
      <c r="H21" s="59">
        <v>6145803.4890151517</v>
      </c>
      <c r="I21" s="31">
        <v>6145803.4900000002</v>
      </c>
    </row>
    <row r="22" spans="1:9" ht="31.5">
      <c r="A22" s="42"/>
      <c r="B22" s="17" t="s">
        <v>81</v>
      </c>
      <c r="C22" s="17" t="s">
        <v>57</v>
      </c>
      <c r="D22" s="29" t="s">
        <v>64</v>
      </c>
      <c r="E22" s="19"/>
      <c r="F22" s="19"/>
      <c r="G22" s="19"/>
      <c r="H22" s="59">
        <v>0</v>
      </c>
      <c r="I22" s="31">
        <v>0</v>
      </c>
    </row>
    <row r="23" spans="1:9" ht="30.75" customHeight="1">
      <c r="A23" s="42"/>
      <c r="B23" s="17" t="s">
        <v>5</v>
      </c>
      <c r="C23" s="17" t="s">
        <v>27</v>
      </c>
      <c r="D23" s="29" t="s">
        <v>64</v>
      </c>
      <c r="E23" s="19">
        <v>13</v>
      </c>
      <c r="F23" s="19">
        <v>15</v>
      </c>
      <c r="G23" s="19">
        <v>15</v>
      </c>
      <c r="H23" s="59">
        <v>2004066.3551136365</v>
      </c>
      <c r="I23" s="31">
        <v>2004066.36</v>
      </c>
    </row>
    <row r="24" spans="1:9" ht="30.75" customHeight="1">
      <c r="A24" s="42"/>
      <c r="B24" s="17" t="s">
        <v>6</v>
      </c>
      <c r="C24" s="17" t="s">
        <v>27</v>
      </c>
      <c r="D24" s="29" t="s">
        <v>64</v>
      </c>
      <c r="E24" s="19"/>
      <c r="F24" s="19"/>
      <c r="G24" s="19"/>
      <c r="H24" s="59">
        <v>0</v>
      </c>
      <c r="I24" s="31">
        <v>0</v>
      </c>
    </row>
    <row r="25" spans="1:9">
      <c r="A25" s="43"/>
      <c r="B25" s="8" t="s">
        <v>8</v>
      </c>
      <c r="C25" s="8"/>
      <c r="D25" s="8"/>
      <c r="E25" s="8">
        <f>SUM(E15:E24)</f>
        <v>1326</v>
      </c>
      <c r="F25" s="19">
        <f>F15+F16+F17+F18+F19+F21+F20+F22+F23+F24</f>
        <v>1320</v>
      </c>
      <c r="G25" s="19">
        <f t="shared" ref="G25" si="0">G15+G16+G17+G18+G19+G21+G20+G22+G23+G24</f>
        <v>1262</v>
      </c>
      <c r="H25" s="59"/>
      <c r="I25" s="31"/>
    </row>
    <row r="26" spans="1:9" ht="30.75" customHeight="1">
      <c r="A26" s="41" t="s">
        <v>28</v>
      </c>
      <c r="B26" s="17" t="s">
        <v>2</v>
      </c>
      <c r="C26" s="17" t="s">
        <v>20</v>
      </c>
      <c r="D26" s="29" t="s">
        <v>64</v>
      </c>
      <c r="E26" s="19">
        <v>218</v>
      </c>
      <c r="F26" s="19">
        <v>218</v>
      </c>
      <c r="G26" s="19">
        <v>210</v>
      </c>
      <c r="H26" s="20">
        <v>41952638.887999997</v>
      </c>
      <c r="I26" s="31">
        <v>40691245.173431739</v>
      </c>
    </row>
    <row r="27" spans="1:9" ht="31.5">
      <c r="A27" s="42"/>
      <c r="B27" s="17" t="s">
        <v>78</v>
      </c>
      <c r="C27" s="17" t="s">
        <v>56</v>
      </c>
      <c r="D27" s="29" t="s">
        <v>64</v>
      </c>
      <c r="E27" s="19"/>
      <c r="F27" s="19"/>
      <c r="G27" s="19"/>
      <c r="H27" s="20">
        <v>0</v>
      </c>
      <c r="I27" s="31">
        <v>0</v>
      </c>
    </row>
    <row r="28" spans="1:9" ht="47.25">
      <c r="A28" s="42"/>
      <c r="B28" s="17" t="s">
        <v>12</v>
      </c>
      <c r="C28" s="17" t="s">
        <v>21</v>
      </c>
      <c r="D28" s="29" t="s">
        <v>64</v>
      </c>
      <c r="E28" s="19">
        <v>9</v>
      </c>
      <c r="F28" s="19">
        <v>9</v>
      </c>
      <c r="G28" s="19">
        <v>9</v>
      </c>
      <c r="H28" s="20">
        <v>1731989.6788623852</v>
      </c>
      <c r="I28" s="31">
        <v>1731989.68</v>
      </c>
    </row>
    <row r="29" spans="1:9" ht="31.5">
      <c r="A29" s="42"/>
      <c r="B29" s="17" t="s">
        <v>3</v>
      </c>
      <c r="C29" s="17" t="s">
        <v>22</v>
      </c>
      <c r="D29" s="29" t="s">
        <v>64</v>
      </c>
      <c r="E29" s="19">
        <v>267</v>
      </c>
      <c r="F29" s="19">
        <v>267</v>
      </c>
      <c r="G29" s="19">
        <v>272</v>
      </c>
      <c r="H29" s="20">
        <v>51382360.47291743</v>
      </c>
      <c r="I29" s="31">
        <v>52624790.022730626</v>
      </c>
    </row>
    <row r="30" spans="1:9" ht="47.25">
      <c r="A30" s="42"/>
      <c r="B30" s="17" t="s">
        <v>13</v>
      </c>
      <c r="C30" s="17" t="s">
        <v>23</v>
      </c>
      <c r="D30" s="29" t="s">
        <v>64</v>
      </c>
      <c r="E30" s="19">
        <v>19</v>
      </c>
      <c r="F30" s="19">
        <v>19</v>
      </c>
      <c r="G30" s="19">
        <v>19</v>
      </c>
      <c r="H30" s="20">
        <v>3656422.6553761465</v>
      </c>
      <c r="I30" s="31">
        <v>3656422.66</v>
      </c>
    </row>
    <row r="31" spans="1:9" ht="31.5">
      <c r="A31" s="42"/>
      <c r="B31" s="17" t="s">
        <v>80</v>
      </c>
      <c r="C31" s="17" t="s">
        <v>55</v>
      </c>
      <c r="D31" s="29" t="s">
        <v>64</v>
      </c>
      <c r="E31" s="19"/>
      <c r="F31" s="19"/>
      <c r="G31" s="19"/>
      <c r="H31" s="20">
        <v>0</v>
      </c>
      <c r="I31" s="31">
        <v>0</v>
      </c>
    </row>
    <row r="32" spans="1:9" ht="30" customHeight="1">
      <c r="A32" s="42"/>
      <c r="B32" s="17" t="s">
        <v>4</v>
      </c>
      <c r="C32" s="17" t="s">
        <v>24</v>
      </c>
      <c r="D32" s="29" t="s">
        <v>64</v>
      </c>
      <c r="E32" s="19">
        <v>26</v>
      </c>
      <c r="F32" s="19">
        <v>26</v>
      </c>
      <c r="G32" s="19">
        <v>26</v>
      </c>
      <c r="H32" s="20">
        <v>5003525.7389357798</v>
      </c>
      <c r="I32" s="31">
        <v>5003525.74</v>
      </c>
    </row>
    <row r="33" spans="1:9" ht="30.75" customHeight="1">
      <c r="A33" s="42"/>
      <c r="B33" s="24" t="s">
        <v>5</v>
      </c>
      <c r="C33" s="24" t="s">
        <v>27</v>
      </c>
      <c r="D33" s="29" t="s">
        <v>64</v>
      </c>
      <c r="E33" s="19">
        <v>2</v>
      </c>
      <c r="F33" s="19">
        <v>3</v>
      </c>
      <c r="G33" s="19">
        <v>3</v>
      </c>
      <c r="H33" s="20">
        <v>577329.89295412845</v>
      </c>
      <c r="I33" s="31">
        <v>577329.89</v>
      </c>
    </row>
    <row r="34" spans="1:9" ht="30" customHeight="1">
      <c r="A34" s="42"/>
      <c r="B34" s="17" t="s">
        <v>6</v>
      </c>
      <c r="C34" s="17" t="s">
        <v>27</v>
      </c>
      <c r="D34" s="29" t="s">
        <v>64</v>
      </c>
      <c r="E34" s="19">
        <v>2</v>
      </c>
      <c r="F34" s="19">
        <v>3</v>
      </c>
      <c r="G34" s="19">
        <v>3</v>
      </c>
      <c r="H34" s="20">
        <v>577329.89295412845</v>
      </c>
      <c r="I34" s="31">
        <v>577329.89</v>
      </c>
    </row>
    <row r="35" spans="1:9">
      <c r="A35" s="42"/>
      <c r="B35" s="8" t="s">
        <v>8</v>
      </c>
      <c r="C35" s="8"/>
      <c r="D35" s="8"/>
      <c r="E35" s="8">
        <f>SUM(E26:E34)</f>
        <v>543</v>
      </c>
      <c r="F35" s="19">
        <f>F26+F27+F28+F29+F30+F31+F32+F33+F34</f>
        <v>545</v>
      </c>
      <c r="G35" s="19">
        <f t="shared" ref="G35" si="1">G26+G27+G28+G29+G30+G31+G32+G33+G34</f>
        <v>542</v>
      </c>
      <c r="H35" s="20"/>
      <c r="I35" s="31"/>
    </row>
    <row r="36" spans="1:9" ht="31.5">
      <c r="A36" s="41" t="s">
        <v>29</v>
      </c>
      <c r="B36" s="17" t="s">
        <v>2</v>
      </c>
      <c r="C36" s="17" t="s">
        <v>20</v>
      </c>
      <c r="D36" s="29" t="s">
        <v>64</v>
      </c>
      <c r="E36" s="19">
        <v>158</v>
      </c>
      <c r="F36" s="19">
        <v>158</v>
      </c>
      <c r="G36" s="19">
        <v>157</v>
      </c>
      <c r="H36" s="20">
        <v>34573777.060661159</v>
      </c>
      <c r="I36" s="31">
        <v>34573777.060000002</v>
      </c>
    </row>
    <row r="37" spans="1:9" ht="47.25">
      <c r="A37" s="42"/>
      <c r="B37" s="17" t="s">
        <v>12</v>
      </c>
      <c r="C37" s="17" t="s">
        <v>21</v>
      </c>
      <c r="D37" s="29" t="s">
        <v>64</v>
      </c>
      <c r="E37" s="19">
        <v>7</v>
      </c>
      <c r="F37" s="19">
        <v>8</v>
      </c>
      <c r="G37" s="19">
        <v>8</v>
      </c>
      <c r="H37" s="20">
        <v>1750570.9904132232</v>
      </c>
      <c r="I37" s="31">
        <v>1750570.99</v>
      </c>
    </row>
    <row r="38" spans="1:9" ht="31.5">
      <c r="A38" s="42"/>
      <c r="B38" s="17" t="s">
        <v>79</v>
      </c>
      <c r="C38" s="17" t="s">
        <v>56</v>
      </c>
      <c r="D38" s="29" t="s">
        <v>64</v>
      </c>
      <c r="E38" s="19"/>
      <c r="F38" s="19"/>
      <c r="G38" s="19"/>
      <c r="H38" s="20">
        <v>0</v>
      </c>
      <c r="I38" s="31">
        <v>0</v>
      </c>
    </row>
    <row r="39" spans="1:9" ht="31.5">
      <c r="A39" s="42"/>
      <c r="B39" s="17" t="s">
        <v>3</v>
      </c>
      <c r="C39" s="17" t="s">
        <v>22</v>
      </c>
      <c r="D39" s="29" t="s">
        <v>64</v>
      </c>
      <c r="E39" s="19">
        <v>175</v>
      </c>
      <c r="F39" s="19">
        <v>175</v>
      </c>
      <c r="G39" s="19">
        <v>172</v>
      </c>
      <c r="H39" s="20">
        <v>38293740.415289253</v>
      </c>
      <c r="I39" s="31">
        <v>38281641.899999999</v>
      </c>
    </row>
    <row r="40" spans="1:9" ht="47.25">
      <c r="A40" s="42"/>
      <c r="B40" s="24" t="s">
        <v>13</v>
      </c>
      <c r="C40" s="24" t="s">
        <v>23</v>
      </c>
      <c r="D40" s="29" t="s">
        <v>64</v>
      </c>
      <c r="E40" s="19">
        <v>5</v>
      </c>
      <c r="F40" s="19">
        <v>7</v>
      </c>
      <c r="G40" s="19">
        <v>7</v>
      </c>
      <c r="H40" s="20">
        <v>1531749.6166115704</v>
      </c>
      <c r="I40" s="31">
        <v>1531749.62</v>
      </c>
    </row>
    <row r="41" spans="1:9" ht="31.5">
      <c r="A41" s="42"/>
      <c r="B41" s="17" t="s">
        <v>82</v>
      </c>
      <c r="C41" s="17" t="s">
        <v>55</v>
      </c>
      <c r="D41" s="29" t="s">
        <v>64</v>
      </c>
      <c r="E41" s="19"/>
      <c r="F41" s="19"/>
      <c r="G41" s="19"/>
      <c r="H41" s="20">
        <v>0</v>
      </c>
      <c r="I41" s="31">
        <v>0</v>
      </c>
    </row>
    <row r="42" spans="1:9" ht="30" customHeight="1">
      <c r="A42" s="42"/>
      <c r="B42" s="17" t="s">
        <v>4</v>
      </c>
      <c r="C42" s="17" t="s">
        <v>24</v>
      </c>
      <c r="D42" s="29" t="s">
        <v>64</v>
      </c>
      <c r="E42" s="19">
        <v>15</v>
      </c>
      <c r="F42" s="19">
        <v>15</v>
      </c>
      <c r="G42" s="19">
        <v>15</v>
      </c>
      <c r="H42" s="20">
        <v>3282320.6070247935</v>
      </c>
      <c r="I42" s="31">
        <v>3282320.61</v>
      </c>
    </row>
    <row r="43" spans="1:9" s="10" customFormat="1">
      <c r="A43" s="42"/>
      <c r="B43" s="8" t="s">
        <v>8</v>
      </c>
      <c r="C43" s="8"/>
      <c r="D43" s="8"/>
      <c r="E43" s="8">
        <f>SUM(E36:E42)</f>
        <v>360</v>
      </c>
      <c r="F43" s="19">
        <f>F36+F37+F38+F39+F40+F41+F42</f>
        <v>363</v>
      </c>
      <c r="G43" s="19">
        <f>G36+G37+G38+G39+G40+G41+G42</f>
        <v>359</v>
      </c>
      <c r="H43" s="20"/>
      <c r="I43" s="32"/>
    </row>
    <row r="44" spans="1:9" ht="33" customHeight="1">
      <c r="A44" s="41" t="s">
        <v>30</v>
      </c>
      <c r="B44" s="17" t="s">
        <v>2</v>
      </c>
      <c r="C44" s="17" t="s">
        <v>20</v>
      </c>
      <c r="D44" s="29" t="s">
        <v>64</v>
      </c>
      <c r="E44" s="19">
        <v>26</v>
      </c>
      <c r="F44" s="19">
        <v>28</v>
      </c>
      <c r="G44" s="19">
        <v>28</v>
      </c>
      <c r="H44" s="20">
        <v>11996907.316153847</v>
      </c>
      <c r="I44" s="31">
        <v>11995802.123846155</v>
      </c>
    </row>
    <row r="45" spans="1:9" ht="50.25" customHeight="1">
      <c r="A45" s="42"/>
      <c r="B45" s="17" t="s">
        <v>12</v>
      </c>
      <c r="C45" s="17" t="s">
        <v>21</v>
      </c>
      <c r="D45" s="29" t="s">
        <v>64</v>
      </c>
      <c r="E45" s="19"/>
      <c r="F45" s="19"/>
      <c r="G45" s="19"/>
      <c r="H45" s="20">
        <v>0</v>
      </c>
      <c r="I45" s="31">
        <v>0</v>
      </c>
    </row>
    <row r="46" spans="1:9" ht="31.5">
      <c r="A46" s="42"/>
      <c r="B46" s="17" t="s">
        <v>3</v>
      </c>
      <c r="C46" s="17" t="s">
        <v>22</v>
      </c>
      <c r="D46" s="29" t="s">
        <v>64</v>
      </c>
      <c r="E46" s="19">
        <v>45</v>
      </c>
      <c r="F46" s="19">
        <v>48</v>
      </c>
      <c r="G46" s="19">
        <v>48</v>
      </c>
      <c r="H46" s="20">
        <v>20566126.827692308</v>
      </c>
      <c r="I46" s="31">
        <v>20564232.212307692</v>
      </c>
    </row>
    <row r="47" spans="1:9" ht="50.25" customHeight="1">
      <c r="A47" s="42"/>
      <c r="B47" s="24" t="s">
        <v>14</v>
      </c>
      <c r="C47" s="24" t="s">
        <v>85</v>
      </c>
      <c r="D47" s="29" t="s">
        <v>64</v>
      </c>
      <c r="E47" s="19">
        <v>3</v>
      </c>
      <c r="F47" s="19">
        <v>2</v>
      </c>
      <c r="G47" s="19">
        <v>2</v>
      </c>
      <c r="H47" s="20">
        <v>856921.95115384622</v>
      </c>
      <c r="I47" s="31">
        <v>856843.00884615385</v>
      </c>
    </row>
    <row r="48" spans="1:9" ht="31.5">
      <c r="A48" s="42"/>
      <c r="B48" s="17" t="s">
        <v>4</v>
      </c>
      <c r="C48" s="17" t="s">
        <v>24</v>
      </c>
      <c r="D48" s="29" t="s">
        <v>64</v>
      </c>
      <c r="E48" s="19">
        <v>6</v>
      </c>
      <c r="F48" s="19">
        <v>5</v>
      </c>
      <c r="G48" s="19">
        <v>5</v>
      </c>
      <c r="H48" s="20">
        <v>2142304.8778846157</v>
      </c>
      <c r="I48" s="31">
        <v>2142107.5221153847</v>
      </c>
    </row>
    <row r="49" spans="1:9" ht="30.75" customHeight="1">
      <c r="A49" s="42"/>
      <c r="B49" s="17" t="s">
        <v>5</v>
      </c>
      <c r="C49" s="17" t="s">
        <v>27</v>
      </c>
      <c r="D49" s="29" t="s">
        <v>64</v>
      </c>
      <c r="E49" s="19">
        <v>5</v>
      </c>
      <c r="F49" s="19">
        <v>5</v>
      </c>
      <c r="G49" s="19">
        <v>5</v>
      </c>
      <c r="H49" s="20">
        <v>2142304.8778846157</v>
      </c>
      <c r="I49" s="31">
        <v>2142107.5221153847</v>
      </c>
    </row>
    <row r="50" spans="1:9" ht="32.25" customHeight="1">
      <c r="A50" s="42"/>
      <c r="B50" s="17" t="s">
        <v>6</v>
      </c>
      <c r="C50" s="17" t="s">
        <v>27</v>
      </c>
      <c r="D50" s="29" t="s">
        <v>64</v>
      </c>
      <c r="E50" s="19">
        <v>15</v>
      </c>
      <c r="F50" s="19">
        <v>16</v>
      </c>
      <c r="G50" s="19">
        <v>16</v>
      </c>
      <c r="H50" s="20">
        <v>6855375.6092307698</v>
      </c>
      <c r="I50" s="31">
        <v>6854744.0707692308</v>
      </c>
    </row>
    <row r="51" spans="1:9" s="10" customFormat="1">
      <c r="A51" s="43"/>
      <c r="B51" s="8" t="s">
        <v>8</v>
      </c>
      <c r="C51" s="8"/>
      <c r="D51" s="8"/>
      <c r="E51" s="8">
        <f>SUM(E44:E50)</f>
        <v>100</v>
      </c>
      <c r="F51" s="19">
        <f>F44+F45+F46+F47+F48+F49+F50</f>
        <v>104</v>
      </c>
      <c r="G51" s="19">
        <f t="shared" ref="G51" si="2">G44+G45+G46+G47+G48+G49+G50</f>
        <v>104</v>
      </c>
      <c r="H51" s="20"/>
      <c r="I51" s="32"/>
    </row>
    <row r="52" spans="1:9" ht="31.5">
      <c r="A52" s="41" t="s">
        <v>31</v>
      </c>
      <c r="B52" s="17" t="s">
        <v>2</v>
      </c>
      <c r="C52" s="17" t="s">
        <v>20</v>
      </c>
      <c r="D52" s="29" t="s">
        <v>64</v>
      </c>
      <c r="E52" s="19">
        <v>20</v>
      </c>
      <c r="F52" s="19">
        <v>22</v>
      </c>
      <c r="G52" s="19">
        <v>22</v>
      </c>
      <c r="H52" s="20">
        <v>9911390.4842857141</v>
      </c>
      <c r="I52" s="31">
        <v>9911390.4800000004</v>
      </c>
    </row>
    <row r="53" spans="1:9" ht="50.25" customHeight="1">
      <c r="A53" s="42"/>
      <c r="B53" s="24" t="s">
        <v>12</v>
      </c>
      <c r="C53" s="24" t="s">
        <v>21</v>
      </c>
      <c r="D53" s="29" t="s">
        <v>64</v>
      </c>
      <c r="E53" s="19"/>
      <c r="F53" s="19"/>
      <c r="G53" s="19"/>
      <c r="H53" s="20">
        <v>0</v>
      </c>
      <c r="I53" s="31">
        <v>0</v>
      </c>
    </row>
    <row r="54" spans="1:9" ht="31.5">
      <c r="A54" s="42"/>
      <c r="B54" s="17" t="s">
        <v>3</v>
      </c>
      <c r="C54" s="17" t="s">
        <v>22</v>
      </c>
      <c r="D54" s="29" t="s">
        <v>64</v>
      </c>
      <c r="E54" s="19">
        <v>42</v>
      </c>
      <c r="F54" s="19">
        <v>42</v>
      </c>
      <c r="G54" s="19">
        <v>44</v>
      </c>
      <c r="H54" s="20">
        <v>18921745.469999999</v>
      </c>
      <c r="I54" s="31">
        <v>18917419.43</v>
      </c>
    </row>
    <row r="55" spans="1:9" ht="50.25" customHeight="1">
      <c r="A55" s="42"/>
      <c r="B55" s="27" t="s">
        <v>14</v>
      </c>
      <c r="C55" s="27" t="s">
        <v>85</v>
      </c>
      <c r="D55" s="29" t="s">
        <v>64</v>
      </c>
      <c r="E55" s="19">
        <v>1</v>
      </c>
      <c r="F55" s="19">
        <v>1</v>
      </c>
      <c r="G55" s="19">
        <v>1</v>
      </c>
      <c r="H55" s="20">
        <v>450517.74928571429</v>
      </c>
      <c r="I55" s="31">
        <v>450517.75</v>
      </c>
    </row>
    <row r="56" spans="1:9" ht="31.5">
      <c r="A56" s="42"/>
      <c r="B56" s="17" t="s">
        <v>4</v>
      </c>
      <c r="C56" s="17" t="s">
        <v>24</v>
      </c>
      <c r="D56" s="29" t="s">
        <v>64</v>
      </c>
      <c r="E56" s="19">
        <v>5</v>
      </c>
      <c r="F56" s="19">
        <v>4</v>
      </c>
      <c r="G56" s="19">
        <v>4</v>
      </c>
      <c r="H56" s="20">
        <v>1802070.9971428572</v>
      </c>
      <c r="I56" s="31">
        <v>1802071</v>
      </c>
    </row>
    <row r="57" spans="1:9" ht="31.5">
      <c r="A57" s="42"/>
      <c r="B57" s="17" t="s">
        <v>5</v>
      </c>
      <c r="C57" s="17" t="s">
        <v>27</v>
      </c>
      <c r="D57" s="29" t="s">
        <v>64</v>
      </c>
      <c r="E57" s="19">
        <v>4</v>
      </c>
      <c r="F57" s="19">
        <v>4</v>
      </c>
      <c r="G57" s="19">
        <v>4</v>
      </c>
      <c r="H57" s="20">
        <v>1802070.9971428572</v>
      </c>
      <c r="I57" s="31">
        <v>1802071</v>
      </c>
    </row>
    <row r="58" spans="1:9" ht="31.5">
      <c r="A58" s="42"/>
      <c r="B58" s="17" t="s">
        <v>6</v>
      </c>
      <c r="C58" s="17" t="s">
        <v>27</v>
      </c>
      <c r="D58" s="29" t="s">
        <v>64</v>
      </c>
      <c r="E58" s="19">
        <v>25</v>
      </c>
      <c r="F58" s="19">
        <v>25</v>
      </c>
      <c r="G58" s="19">
        <v>25</v>
      </c>
      <c r="H58" s="20">
        <v>11262943.732142858</v>
      </c>
      <c r="I58" s="31">
        <v>11262943.73</v>
      </c>
    </row>
    <row r="59" spans="1:9">
      <c r="A59" s="43"/>
      <c r="B59" s="8" t="s">
        <v>8</v>
      </c>
      <c r="C59" s="8"/>
      <c r="D59" s="8"/>
      <c r="E59" s="8">
        <f>SUM(E52:E58)</f>
        <v>97</v>
      </c>
      <c r="F59" s="19">
        <f>F52+F53+F54+F55+F56+F57+F58</f>
        <v>98</v>
      </c>
      <c r="G59" s="19">
        <f t="shared" ref="G59" si="3">G52+G53+G54+G55+G56+G57+G58</f>
        <v>100</v>
      </c>
      <c r="H59" s="20"/>
      <c r="I59" s="32"/>
    </row>
    <row r="60" spans="1:9" ht="31.5">
      <c r="A60" s="41" t="s">
        <v>32</v>
      </c>
      <c r="B60" s="17" t="s">
        <v>2</v>
      </c>
      <c r="C60" s="17" t="s">
        <v>20</v>
      </c>
      <c r="D60" s="29" t="s">
        <v>64</v>
      </c>
      <c r="E60" s="19">
        <v>27</v>
      </c>
      <c r="F60" s="19">
        <v>30</v>
      </c>
      <c r="G60" s="19">
        <v>30</v>
      </c>
      <c r="H60" s="20">
        <v>11639190.034615384</v>
      </c>
      <c r="I60" s="31">
        <v>11639190.029999999</v>
      </c>
    </row>
    <row r="61" spans="1:9" ht="47.25">
      <c r="A61" s="42"/>
      <c r="B61" s="17" t="s">
        <v>12</v>
      </c>
      <c r="C61" s="17" t="s">
        <v>21</v>
      </c>
      <c r="D61" s="29" t="s">
        <v>64</v>
      </c>
      <c r="E61" s="19">
        <v>2</v>
      </c>
      <c r="F61" s="19">
        <v>2</v>
      </c>
      <c r="G61" s="19">
        <v>2</v>
      </c>
      <c r="H61" s="20">
        <v>775946.00230769231</v>
      </c>
      <c r="I61" s="31">
        <v>775946</v>
      </c>
    </row>
    <row r="62" spans="1:9" ht="31.5">
      <c r="A62" s="42"/>
      <c r="B62" s="17" t="s">
        <v>3</v>
      </c>
      <c r="C62" s="17" t="s">
        <v>22</v>
      </c>
      <c r="D62" s="29" t="s">
        <v>64</v>
      </c>
      <c r="E62" s="19">
        <v>42</v>
      </c>
      <c r="F62" s="19">
        <v>38</v>
      </c>
      <c r="G62" s="19">
        <v>37</v>
      </c>
      <c r="H62" s="20">
        <v>14742974.043846155</v>
      </c>
      <c r="I62" s="31">
        <v>14739738.319999998</v>
      </c>
    </row>
    <row r="63" spans="1:9" ht="47.25">
      <c r="A63" s="42"/>
      <c r="B63" s="17" t="s">
        <v>84</v>
      </c>
      <c r="C63" s="17" t="s">
        <v>24</v>
      </c>
      <c r="D63" s="29" t="s">
        <v>64</v>
      </c>
      <c r="E63" s="19">
        <v>2</v>
      </c>
      <c r="F63" s="19">
        <v>2</v>
      </c>
      <c r="G63" s="19">
        <v>2</v>
      </c>
      <c r="H63" s="20">
        <v>775946.00230769231</v>
      </c>
      <c r="I63" s="31">
        <v>775946</v>
      </c>
    </row>
    <row r="64" spans="1:9" ht="31.5">
      <c r="A64" s="42"/>
      <c r="B64" s="24" t="s">
        <v>4</v>
      </c>
      <c r="C64" s="24" t="s">
        <v>22</v>
      </c>
      <c r="D64" s="29" t="s">
        <v>64</v>
      </c>
      <c r="E64" s="19">
        <v>5</v>
      </c>
      <c r="F64" s="19">
        <v>4</v>
      </c>
      <c r="G64" s="19">
        <v>4</v>
      </c>
      <c r="H64" s="20">
        <v>1551892.0046153846</v>
      </c>
      <c r="I64" s="31">
        <v>1551892</v>
      </c>
    </row>
    <row r="65" spans="1:9" ht="32.25" customHeight="1">
      <c r="A65" s="42"/>
      <c r="B65" s="17" t="s">
        <v>5</v>
      </c>
      <c r="C65" s="17" t="s">
        <v>27</v>
      </c>
      <c r="D65" s="29" t="s">
        <v>64</v>
      </c>
      <c r="E65" s="19">
        <v>2</v>
      </c>
      <c r="F65" s="19">
        <v>2</v>
      </c>
      <c r="G65" s="19">
        <v>2</v>
      </c>
      <c r="H65" s="20">
        <v>775946.00230769231</v>
      </c>
      <c r="I65" s="31">
        <v>775946</v>
      </c>
    </row>
    <row r="66" spans="1:9" ht="31.5">
      <c r="A66" s="42"/>
      <c r="B66" s="17" t="s">
        <v>6</v>
      </c>
      <c r="C66" s="17" t="s">
        <v>27</v>
      </c>
      <c r="D66" s="29" t="s">
        <v>64</v>
      </c>
      <c r="E66" s="19">
        <v>23</v>
      </c>
      <c r="F66" s="19">
        <v>25</v>
      </c>
      <c r="G66" s="19">
        <v>25</v>
      </c>
      <c r="H66" s="20">
        <v>9699325.028846154</v>
      </c>
      <c r="I66" s="31">
        <v>9699325.0299999993</v>
      </c>
    </row>
    <row r="67" spans="1:9" ht="47.25">
      <c r="A67" s="42"/>
      <c r="B67" s="18" t="s">
        <v>9</v>
      </c>
      <c r="C67" s="27" t="s">
        <v>27</v>
      </c>
      <c r="D67" s="29" t="s">
        <v>64</v>
      </c>
      <c r="E67" s="19">
        <v>1</v>
      </c>
      <c r="F67" s="19">
        <v>1</v>
      </c>
      <c r="G67" s="19">
        <v>1</v>
      </c>
      <c r="H67" s="20">
        <v>387973.00115384615</v>
      </c>
      <c r="I67" s="33">
        <v>387973</v>
      </c>
    </row>
    <row r="68" spans="1:9">
      <c r="A68" s="43"/>
      <c r="B68" s="8" t="s">
        <v>8</v>
      </c>
      <c r="C68" s="8"/>
      <c r="D68" s="8"/>
      <c r="E68" s="8">
        <f>SUM(E60:E67)</f>
        <v>104</v>
      </c>
      <c r="F68" s="19">
        <f>F60+F61+F62+F63+F64+F65+F66+F67</f>
        <v>104</v>
      </c>
      <c r="G68" s="19">
        <f t="shared" ref="G68" si="4">G60+G61+G62+G63+G64+G65+G66+G67</f>
        <v>103</v>
      </c>
      <c r="H68" s="20"/>
      <c r="I68" s="32"/>
    </row>
    <row r="69" spans="1:9" ht="31.5">
      <c r="A69" s="41" t="s">
        <v>33</v>
      </c>
      <c r="B69" s="17" t="s">
        <v>2</v>
      </c>
      <c r="C69" s="17" t="s">
        <v>20</v>
      </c>
      <c r="D69" s="29" t="s">
        <v>64</v>
      </c>
      <c r="E69" s="19">
        <v>14</v>
      </c>
      <c r="F69" s="19">
        <v>15</v>
      </c>
      <c r="G69" s="19">
        <v>15</v>
      </c>
      <c r="H69" s="20">
        <v>7005623.5239999993</v>
      </c>
      <c r="I69" s="31">
        <v>7005045.9200000009</v>
      </c>
    </row>
    <row r="70" spans="1:9" ht="47.25">
      <c r="A70" s="42"/>
      <c r="B70" s="17" t="s">
        <v>12</v>
      </c>
      <c r="C70" s="29" t="s">
        <v>21</v>
      </c>
      <c r="D70" s="29" t="s">
        <v>64</v>
      </c>
      <c r="E70" s="19"/>
      <c r="F70" s="19"/>
      <c r="G70" s="19"/>
      <c r="H70" s="20">
        <v>0</v>
      </c>
      <c r="I70" s="33">
        <v>0</v>
      </c>
    </row>
    <row r="71" spans="1:9" ht="31.5">
      <c r="A71" s="42"/>
      <c r="B71" s="17" t="s">
        <v>3</v>
      </c>
      <c r="C71" s="29" t="s">
        <v>22</v>
      </c>
      <c r="D71" s="29" t="s">
        <v>64</v>
      </c>
      <c r="E71" s="19">
        <v>40</v>
      </c>
      <c r="F71" s="19">
        <v>36</v>
      </c>
      <c r="G71" s="19">
        <v>36</v>
      </c>
      <c r="H71" s="20">
        <v>16813496.457599998</v>
      </c>
      <c r="I71" s="33">
        <v>16812110.208000001</v>
      </c>
    </row>
    <row r="72" spans="1:9" ht="30.75" customHeight="1">
      <c r="A72" s="42"/>
      <c r="B72" s="17" t="s">
        <v>11</v>
      </c>
      <c r="C72" s="29" t="s">
        <v>23</v>
      </c>
      <c r="D72" s="29" t="s">
        <v>64</v>
      </c>
      <c r="E72" s="19">
        <v>1</v>
      </c>
      <c r="F72" s="19">
        <v>1</v>
      </c>
      <c r="G72" s="19">
        <v>1</v>
      </c>
      <c r="H72" s="20">
        <v>467041.56826666661</v>
      </c>
      <c r="I72" s="33">
        <v>467003.06133333337</v>
      </c>
    </row>
    <row r="73" spans="1:9" ht="31.5">
      <c r="A73" s="42"/>
      <c r="B73" s="17" t="s">
        <v>4</v>
      </c>
      <c r="C73" s="29" t="s">
        <v>24</v>
      </c>
      <c r="D73" s="29" t="s">
        <v>64</v>
      </c>
      <c r="E73" s="19">
        <v>6</v>
      </c>
      <c r="F73" s="19">
        <v>7</v>
      </c>
      <c r="G73" s="19">
        <v>7</v>
      </c>
      <c r="H73" s="20">
        <v>3269290.9778666664</v>
      </c>
      <c r="I73" s="33">
        <v>3269021.4293333339</v>
      </c>
    </row>
    <row r="74" spans="1:9" ht="31.5">
      <c r="A74" s="42"/>
      <c r="B74" s="17" t="s">
        <v>5</v>
      </c>
      <c r="C74" s="29" t="s">
        <v>27</v>
      </c>
      <c r="D74" s="29" t="s">
        <v>64</v>
      </c>
      <c r="E74" s="19">
        <v>5</v>
      </c>
      <c r="F74" s="19">
        <v>6</v>
      </c>
      <c r="G74" s="19">
        <v>6</v>
      </c>
      <c r="H74" s="20">
        <v>2802249.4095999999</v>
      </c>
      <c r="I74" s="33">
        <v>2802018.3680000002</v>
      </c>
    </row>
    <row r="75" spans="1:9" ht="31.5">
      <c r="A75" s="42"/>
      <c r="B75" s="17" t="s">
        <v>6</v>
      </c>
      <c r="C75" s="29" t="s">
        <v>27</v>
      </c>
      <c r="D75" s="29" t="s">
        <v>64</v>
      </c>
      <c r="E75" s="19">
        <v>11</v>
      </c>
      <c r="F75" s="19">
        <v>10</v>
      </c>
      <c r="G75" s="19">
        <v>10</v>
      </c>
      <c r="H75" s="20">
        <v>4670415.6826666659</v>
      </c>
      <c r="I75" s="33">
        <v>4670030.6133333333</v>
      </c>
    </row>
    <row r="76" spans="1:9">
      <c r="A76" s="42"/>
      <c r="B76" s="8" t="s">
        <v>8</v>
      </c>
      <c r="C76" s="8"/>
      <c r="D76" s="8"/>
      <c r="E76" s="8">
        <f>SUM(E69:E75)</f>
        <v>77</v>
      </c>
      <c r="F76" s="19">
        <f>F69+F70+F71+F72+F73+F74+F75</f>
        <v>75</v>
      </c>
      <c r="G76" s="19">
        <f t="shared" ref="G76" si="5">G69+G70+G71+G72+G73+G74+G75</f>
        <v>75</v>
      </c>
      <c r="H76" s="20"/>
      <c r="I76" s="33"/>
    </row>
    <row r="77" spans="1:9" ht="31.5">
      <c r="A77" s="41" t="s">
        <v>34</v>
      </c>
      <c r="B77" s="17" t="s">
        <v>2</v>
      </c>
      <c r="C77" s="29" t="s">
        <v>20</v>
      </c>
      <c r="D77" s="29" t="s">
        <v>64</v>
      </c>
      <c r="E77" s="19">
        <v>36</v>
      </c>
      <c r="F77" s="19">
        <v>36</v>
      </c>
      <c r="G77" s="19">
        <v>35</v>
      </c>
      <c r="H77" s="20">
        <v>14392593.770526314</v>
      </c>
      <c r="I77" s="33">
        <v>14241518.81875</v>
      </c>
    </row>
    <row r="78" spans="1:9" ht="47.25">
      <c r="A78" s="42"/>
      <c r="B78" s="17" t="s">
        <v>12</v>
      </c>
      <c r="C78" s="29" t="s">
        <v>21</v>
      </c>
      <c r="D78" s="29" t="s">
        <v>64</v>
      </c>
      <c r="E78" s="19">
        <v>3</v>
      </c>
      <c r="F78" s="19">
        <v>3</v>
      </c>
      <c r="G78" s="19">
        <v>3</v>
      </c>
      <c r="H78" s="20">
        <v>1199382.8142105262</v>
      </c>
      <c r="I78" s="33">
        <v>1199382.81</v>
      </c>
    </row>
    <row r="79" spans="1:9" ht="31.5">
      <c r="A79" s="42"/>
      <c r="B79" s="17" t="s">
        <v>78</v>
      </c>
      <c r="C79" s="29" t="s">
        <v>56</v>
      </c>
      <c r="D79" s="29" t="s">
        <v>64</v>
      </c>
      <c r="E79" s="19"/>
      <c r="F79" s="19"/>
      <c r="G79" s="19"/>
      <c r="H79" s="20">
        <v>0</v>
      </c>
      <c r="I79" s="33">
        <v>0</v>
      </c>
    </row>
    <row r="80" spans="1:9" ht="31.5">
      <c r="A80" s="42"/>
      <c r="B80" s="17" t="s">
        <v>3</v>
      </c>
      <c r="C80" s="29" t="s">
        <v>22</v>
      </c>
      <c r="D80" s="29" t="s">
        <v>64</v>
      </c>
      <c r="E80" s="19">
        <v>60</v>
      </c>
      <c r="F80" s="19">
        <v>60</v>
      </c>
      <c r="G80" s="19">
        <v>59</v>
      </c>
      <c r="H80" s="20">
        <v>23987656.284210525</v>
      </c>
      <c r="I80" s="33">
        <v>23987656.280000001</v>
      </c>
    </row>
    <row r="81" spans="1:9" ht="47.25">
      <c r="A81" s="42"/>
      <c r="B81" s="17" t="s">
        <v>14</v>
      </c>
      <c r="C81" s="29" t="s">
        <v>23</v>
      </c>
      <c r="D81" s="29" t="s">
        <v>64</v>
      </c>
      <c r="E81" s="19">
        <v>5</v>
      </c>
      <c r="F81" s="19">
        <v>6</v>
      </c>
      <c r="G81" s="19">
        <v>6</v>
      </c>
      <c r="H81" s="20">
        <v>2398765.6284210524</v>
      </c>
      <c r="I81" s="33">
        <v>2398765.63</v>
      </c>
    </row>
    <row r="82" spans="1:9" ht="31.5">
      <c r="A82" s="42"/>
      <c r="B82" s="17" t="s">
        <v>4</v>
      </c>
      <c r="C82" s="29" t="s">
        <v>24</v>
      </c>
      <c r="D82" s="29" t="s">
        <v>64</v>
      </c>
      <c r="E82" s="19">
        <v>8</v>
      </c>
      <c r="F82" s="19">
        <v>9</v>
      </c>
      <c r="G82" s="19">
        <v>9</v>
      </c>
      <c r="H82" s="20">
        <v>3598148.4426315785</v>
      </c>
      <c r="I82" s="33">
        <v>3598148.44</v>
      </c>
    </row>
    <row r="83" spans="1:9">
      <c r="A83" s="42"/>
      <c r="B83" s="8" t="s">
        <v>8</v>
      </c>
      <c r="C83" s="8"/>
      <c r="D83" s="8"/>
      <c r="E83" s="8">
        <f>SUM(E77:E82)</f>
        <v>112</v>
      </c>
      <c r="F83" s="19">
        <f>SUM(F77:F82)</f>
        <v>114</v>
      </c>
      <c r="G83" s="19">
        <f t="shared" ref="G83" si="6">SUM(G77:G82)</f>
        <v>112</v>
      </c>
      <c r="H83" s="20"/>
      <c r="I83" s="33"/>
    </row>
    <row r="84" spans="1:9" ht="18.75" customHeight="1">
      <c r="A84" s="45" t="s">
        <v>0</v>
      </c>
      <c r="B84" s="46"/>
      <c r="C84" s="11"/>
      <c r="D84" s="11"/>
      <c r="E84" s="19">
        <f>E14+E25+E35+E43+E51+E59+E68+E76+E83</f>
        <v>3316</v>
      </c>
      <c r="F84" s="19">
        <f t="shared" ref="F84:G84" si="7">F14+F25+F35+F43+F51+F59+F68+F76+F83</f>
        <v>3322</v>
      </c>
      <c r="G84" s="19">
        <f t="shared" si="7"/>
        <v>3252</v>
      </c>
      <c r="H84" s="102">
        <v>648968175.9799999</v>
      </c>
      <c r="I84" s="102">
        <v>648716119.90491247</v>
      </c>
    </row>
    <row r="85" spans="1:9">
      <c r="A85" s="12"/>
      <c r="B85" s="12"/>
      <c r="C85" s="12"/>
      <c r="D85" s="12"/>
      <c r="E85" s="12"/>
      <c r="F85" s="19"/>
      <c r="G85" s="19"/>
      <c r="H85" s="20"/>
      <c r="I85" s="21"/>
    </row>
    <row r="86" spans="1:9" ht="31.5">
      <c r="A86" s="41" t="s">
        <v>35</v>
      </c>
      <c r="B86" s="17" t="s">
        <v>5</v>
      </c>
      <c r="C86" s="29" t="s">
        <v>27</v>
      </c>
      <c r="D86" s="29" t="s">
        <v>64</v>
      </c>
      <c r="E86" s="19">
        <v>58</v>
      </c>
      <c r="F86" s="19">
        <v>45</v>
      </c>
      <c r="G86" s="19">
        <v>45</v>
      </c>
      <c r="H86" s="20">
        <v>9293029.7494736835</v>
      </c>
      <c r="I86" s="33">
        <v>9293029.75</v>
      </c>
    </row>
    <row r="87" spans="1:9" ht="31.5">
      <c r="A87" s="42"/>
      <c r="B87" s="17" t="s">
        <v>6</v>
      </c>
      <c r="C87" s="29" t="s">
        <v>27</v>
      </c>
      <c r="D87" s="29" t="s">
        <v>64</v>
      </c>
      <c r="E87" s="19">
        <v>115</v>
      </c>
      <c r="F87" s="19">
        <v>115</v>
      </c>
      <c r="G87" s="19">
        <v>113</v>
      </c>
      <c r="H87" s="20">
        <v>23748853.804210525</v>
      </c>
      <c r="I87" s="33">
        <v>23728895.244210526</v>
      </c>
    </row>
    <row r="88" spans="1:9" ht="47.25">
      <c r="A88" s="42"/>
      <c r="B88" s="18" t="s">
        <v>9</v>
      </c>
      <c r="C88" s="29" t="s">
        <v>27</v>
      </c>
      <c r="D88" s="29" t="s">
        <v>64</v>
      </c>
      <c r="E88" s="19">
        <v>20</v>
      </c>
      <c r="F88" s="19">
        <v>15</v>
      </c>
      <c r="G88" s="19">
        <v>15</v>
      </c>
      <c r="H88" s="20">
        <v>3097676.5831578947</v>
      </c>
      <c r="I88" s="33">
        <v>3097676.58</v>
      </c>
    </row>
    <row r="89" spans="1:9">
      <c r="A89" s="42"/>
      <c r="B89" s="12" t="s">
        <v>48</v>
      </c>
      <c r="C89" s="29" t="s">
        <v>27</v>
      </c>
      <c r="D89" s="29" t="s">
        <v>64</v>
      </c>
      <c r="E89" s="19">
        <v>110</v>
      </c>
      <c r="F89" s="19">
        <v>110</v>
      </c>
      <c r="G89" s="19">
        <v>110</v>
      </c>
      <c r="H89" s="20">
        <v>22716294.943157893</v>
      </c>
      <c r="I89" s="33">
        <v>22716294.940000001</v>
      </c>
    </row>
    <row r="90" spans="1:9">
      <c r="A90" s="42"/>
      <c r="B90" s="13" t="s">
        <v>8</v>
      </c>
      <c r="C90" s="13"/>
      <c r="D90" s="13"/>
      <c r="E90" s="13">
        <f>SUM(E86:E89)</f>
        <v>303</v>
      </c>
      <c r="F90" s="13">
        <f t="shared" ref="F90:G90" si="8">SUM(F86:F89)</f>
        <v>285</v>
      </c>
      <c r="G90" s="30">
        <f t="shared" si="8"/>
        <v>283</v>
      </c>
      <c r="H90" s="60"/>
      <c r="I90" s="33"/>
    </row>
    <row r="91" spans="1:9" ht="31.5">
      <c r="A91" s="41" t="s">
        <v>38</v>
      </c>
      <c r="B91" s="17" t="s">
        <v>5</v>
      </c>
      <c r="C91" s="29" t="s">
        <v>27</v>
      </c>
      <c r="D91" s="29" t="s">
        <v>64</v>
      </c>
      <c r="E91" s="19">
        <v>25</v>
      </c>
      <c r="F91" s="19">
        <v>40</v>
      </c>
      <c r="G91" s="19">
        <v>40</v>
      </c>
      <c r="H91" s="20">
        <v>10794153.027586209</v>
      </c>
      <c r="I91" s="33">
        <v>10790498.524137931</v>
      </c>
    </row>
    <row r="92" spans="1:9" ht="31.5">
      <c r="A92" s="42"/>
      <c r="B92" s="17" t="s">
        <v>6</v>
      </c>
      <c r="C92" s="29" t="s">
        <v>27</v>
      </c>
      <c r="D92" s="29" t="s">
        <v>64</v>
      </c>
      <c r="E92" s="19">
        <v>90</v>
      </c>
      <c r="F92" s="19">
        <v>75</v>
      </c>
      <c r="G92" s="19">
        <v>75</v>
      </c>
      <c r="H92" s="20">
        <v>20239036.92672414</v>
      </c>
      <c r="I92" s="33">
        <v>20232184.732758619</v>
      </c>
    </row>
    <row r="93" spans="1:9" ht="47.25">
      <c r="A93" s="42"/>
      <c r="B93" s="17" t="s">
        <v>9</v>
      </c>
      <c r="C93" s="29" t="s">
        <v>27</v>
      </c>
      <c r="D93" s="29" t="s">
        <v>64</v>
      </c>
      <c r="E93" s="19">
        <v>1</v>
      </c>
      <c r="F93" s="19">
        <v>1</v>
      </c>
      <c r="G93" s="19">
        <v>1</v>
      </c>
      <c r="H93" s="20">
        <v>269853.8256896552</v>
      </c>
      <c r="I93" s="33">
        <v>269762.46310344827</v>
      </c>
    </row>
    <row r="94" spans="1:9" ht="31.5">
      <c r="A94" s="42"/>
      <c r="B94" s="17" t="s">
        <v>83</v>
      </c>
      <c r="C94" s="29" t="s">
        <v>77</v>
      </c>
      <c r="D94" s="29" t="s">
        <v>64</v>
      </c>
      <c r="E94" s="19"/>
      <c r="F94" s="19"/>
      <c r="G94" s="19"/>
      <c r="H94" s="20"/>
      <c r="I94" s="33"/>
    </row>
    <row r="95" spans="1:9">
      <c r="A95" s="42"/>
      <c r="B95" s="13" t="s">
        <v>8</v>
      </c>
      <c r="C95" s="13"/>
      <c r="D95" s="13"/>
      <c r="E95" s="19">
        <f>E91+E92+E93+E94</f>
        <v>116</v>
      </c>
      <c r="F95" s="19">
        <f>F91+F92+F93+F94</f>
        <v>116</v>
      </c>
      <c r="G95" s="19">
        <f>G91+G92+G93+G94</f>
        <v>116</v>
      </c>
      <c r="H95" s="20"/>
      <c r="I95" s="33"/>
    </row>
    <row r="96" spans="1:9" ht="31.5">
      <c r="A96" s="41" t="s">
        <v>39</v>
      </c>
      <c r="B96" s="18" t="s">
        <v>5</v>
      </c>
      <c r="C96" s="29" t="s">
        <v>27</v>
      </c>
      <c r="D96" s="29" t="s">
        <v>64</v>
      </c>
      <c r="E96" s="19">
        <v>18</v>
      </c>
      <c r="F96" s="19">
        <v>10</v>
      </c>
      <c r="G96" s="19">
        <v>10</v>
      </c>
      <c r="H96" s="20">
        <v>2879092.7371681416</v>
      </c>
      <c r="I96" s="33">
        <v>2873004.7535335687</v>
      </c>
    </row>
    <row r="97" spans="1:9" ht="31.5">
      <c r="A97" s="42"/>
      <c r="B97" s="18" t="s">
        <v>6</v>
      </c>
      <c r="C97" s="29" t="s">
        <v>27</v>
      </c>
      <c r="D97" s="29" t="s">
        <v>64</v>
      </c>
      <c r="E97" s="19">
        <v>90</v>
      </c>
      <c r="F97" s="19">
        <v>98</v>
      </c>
      <c r="G97" s="19">
        <v>98</v>
      </c>
      <c r="H97" s="20">
        <v>28215108.824247789</v>
      </c>
      <c r="I97" s="33">
        <v>28155446.584628973</v>
      </c>
    </row>
    <row r="98" spans="1:9" ht="47.25">
      <c r="A98" s="42"/>
      <c r="B98" s="18" t="s">
        <v>9</v>
      </c>
      <c r="C98" s="29" t="s">
        <v>27</v>
      </c>
      <c r="D98" s="29" t="s">
        <v>64</v>
      </c>
      <c r="E98" s="19">
        <v>2</v>
      </c>
      <c r="F98" s="19">
        <v>5</v>
      </c>
      <c r="G98" s="19">
        <v>5.2</v>
      </c>
      <c r="H98" s="20">
        <v>1439546.3685840708</v>
      </c>
      <c r="I98" s="33">
        <v>1493962.4718374556</v>
      </c>
    </row>
    <row r="99" spans="1:9">
      <c r="A99" s="42"/>
      <c r="B99" s="13" t="s">
        <v>8</v>
      </c>
      <c r="C99" s="13"/>
      <c r="D99" s="13"/>
      <c r="E99" s="19">
        <f>E96+E97+E98</f>
        <v>110</v>
      </c>
      <c r="F99" s="19">
        <f>F96+F97+F98</f>
        <v>113</v>
      </c>
      <c r="G99" s="19">
        <f>G96+G97+G98</f>
        <v>113.2</v>
      </c>
      <c r="H99" s="20"/>
      <c r="I99" s="33"/>
    </row>
    <row r="100" spans="1:9" ht="31.5">
      <c r="A100" s="41" t="s">
        <v>44</v>
      </c>
      <c r="B100" s="17" t="s">
        <v>5</v>
      </c>
      <c r="C100" s="17" t="s">
        <v>27</v>
      </c>
      <c r="D100" s="29" t="s">
        <v>64</v>
      </c>
      <c r="E100" s="19">
        <v>50</v>
      </c>
      <c r="F100" s="19">
        <v>53</v>
      </c>
      <c r="G100" s="19">
        <v>53</v>
      </c>
      <c r="H100" s="20">
        <v>13490345.146735396</v>
      </c>
      <c r="I100" s="33">
        <v>13490345.15</v>
      </c>
    </row>
    <row r="101" spans="1:9" ht="31.5">
      <c r="A101" s="42"/>
      <c r="B101" s="17" t="s">
        <v>6</v>
      </c>
      <c r="C101" s="17" t="s">
        <v>27</v>
      </c>
      <c r="D101" s="29" t="s">
        <v>64</v>
      </c>
      <c r="E101" s="19">
        <v>200</v>
      </c>
      <c r="F101" s="19">
        <v>200</v>
      </c>
      <c r="G101" s="19">
        <v>193</v>
      </c>
      <c r="H101" s="20">
        <v>50906962.817869425</v>
      </c>
      <c r="I101" s="33">
        <v>50879140.93</v>
      </c>
    </row>
    <row r="102" spans="1:9" ht="47.25">
      <c r="A102" s="42"/>
      <c r="B102" s="17" t="s">
        <v>9</v>
      </c>
      <c r="C102" s="17" t="s">
        <v>27</v>
      </c>
      <c r="D102" s="29" t="s">
        <v>64</v>
      </c>
      <c r="E102" s="19">
        <v>34</v>
      </c>
      <c r="F102" s="19">
        <v>38</v>
      </c>
      <c r="G102" s="19">
        <v>38</v>
      </c>
      <c r="H102" s="20">
        <v>9672322.9353951905</v>
      </c>
      <c r="I102" s="33">
        <v>9672322.9399999995</v>
      </c>
    </row>
    <row r="103" spans="1:9">
      <c r="A103" s="42"/>
      <c r="B103" s="13" t="s">
        <v>8</v>
      </c>
      <c r="C103" s="13"/>
      <c r="D103" s="13"/>
      <c r="E103" s="19">
        <f>E100+E101+E102</f>
        <v>284</v>
      </c>
      <c r="F103" s="19">
        <f>F100+F101+F102</f>
        <v>291</v>
      </c>
      <c r="G103" s="19">
        <f>G100+G101+G102</f>
        <v>284</v>
      </c>
      <c r="H103" s="20"/>
      <c r="I103" s="33"/>
    </row>
    <row r="104" spans="1:9" ht="31.5">
      <c r="A104" s="41" t="s">
        <v>40</v>
      </c>
      <c r="B104" s="17" t="s">
        <v>5</v>
      </c>
      <c r="C104" s="17" t="s">
        <v>27</v>
      </c>
      <c r="D104" s="29" t="s">
        <v>64</v>
      </c>
      <c r="E104" s="19">
        <v>20</v>
      </c>
      <c r="F104" s="19">
        <v>17</v>
      </c>
      <c r="G104" s="19">
        <v>17</v>
      </c>
      <c r="H104" s="20">
        <v>4644121.9988495577</v>
      </c>
      <c r="I104" s="33">
        <v>4644122</v>
      </c>
    </row>
    <row r="105" spans="1:9" ht="31.5">
      <c r="A105" s="42"/>
      <c r="B105" s="17" t="s">
        <v>6</v>
      </c>
      <c r="C105" s="17" t="s">
        <v>27</v>
      </c>
      <c r="D105" s="29" t="s">
        <v>64</v>
      </c>
      <c r="E105" s="19">
        <v>105</v>
      </c>
      <c r="F105" s="19">
        <v>95</v>
      </c>
      <c r="G105" s="19">
        <v>94</v>
      </c>
      <c r="H105" s="20">
        <v>25952446.464159295</v>
      </c>
      <c r="I105" s="33">
        <v>25940593.66</v>
      </c>
    </row>
    <row r="106" spans="1:9" ht="47.25">
      <c r="A106" s="42"/>
      <c r="B106" s="17" t="s">
        <v>9</v>
      </c>
      <c r="C106" s="17" t="s">
        <v>27</v>
      </c>
      <c r="D106" s="29" t="s">
        <v>64</v>
      </c>
      <c r="E106" s="19">
        <v>2</v>
      </c>
      <c r="F106" s="19">
        <v>1</v>
      </c>
      <c r="G106" s="19">
        <v>1</v>
      </c>
      <c r="H106" s="20">
        <v>273183.64699115045</v>
      </c>
      <c r="I106" s="33">
        <v>273183.65000000002</v>
      </c>
    </row>
    <row r="107" spans="1:9">
      <c r="A107" s="43"/>
      <c r="B107" s="13" t="s">
        <v>8</v>
      </c>
      <c r="C107" s="13"/>
      <c r="D107" s="13"/>
      <c r="E107" s="19">
        <f>E104+E105+E106</f>
        <v>127</v>
      </c>
      <c r="F107" s="19">
        <f>F104+F105+F106</f>
        <v>113</v>
      </c>
      <c r="G107" s="19">
        <f t="shared" ref="G107" si="9">G104+G105+G106</f>
        <v>112</v>
      </c>
      <c r="H107" s="20"/>
      <c r="I107" s="33"/>
    </row>
    <row r="108" spans="1:9" ht="31.5">
      <c r="A108" s="37" t="s">
        <v>36</v>
      </c>
      <c r="B108" s="17" t="s">
        <v>5</v>
      </c>
      <c r="C108" s="17" t="s">
        <v>27</v>
      </c>
      <c r="D108" s="29" t="s">
        <v>64</v>
      </c>
      <c r="E108" s="19">
        <v>20</v>
      </c>
      <c r="F108" s="19">
        <v>25</v>
      </c>
      <c r="G108" s="19">
        <v>26</v>
      </c>
      <c r="H108" s="20">
        <v>8941222.96875</v>
      </c>
      <c r="I108" s="33">
        <v>8938855.4440816324</v>
      </c>
    </row>
    <row r="109" spans="1:9" ht="31.5">
      <c r="A109" s="44"/>
      <c r="B109" s="17" t="s">
        <v>6</v>
      </c>
      <c r="C109" s="17" t="s">
        <v>27</v>
      </c>
      <c r="D109" s="29" t="s">
        <v>64</v>
      </c>
      <c r="E109" s="19">
        <v>80</v>
      </c>
      <c r="F109" s="19">
        <v>70</v>
      </c>
      <c r="G109" s="19">
        <v>71</v>
      </c>
      <c r="H109" s="20">
        <v>25035424.3125</v>
      </c>
      <c r="I109" s="33">
        <v>25030733.696530614</v>
      </c>
    </row>
    <row r="110" spans="1:9" ht="47.25">
      <c r="A110" s="44"/>
      <c r="B110" s="17" t="s">
        <v>9</v>
      </c>
      <c r="C110" s="17" t="s">
        <v>27</v>
      </c>
      <c r="D110" s="29" t="s">
        <v>64</v>
      </c>
      <c r="E110" s="19">
        <v>1</v>
      </c>
      <c r="F110" s="19">
        <v>1</v>
      </c>
      <c r="G110" s="19">
        <v>1</v>
      </c>
      <c r="H110" s="20">
        <v>357648.91875000001</v>
      </c>
      <c r="I110" s="33">
        <v>357648.92</v>
      </c>
    </row>
    <row r="111" spans="1:9">
      <c r="A111" s="38"/>
      <c r="B111" s="14" t="s">
        <v>8</v>
      </c>
      <c r="C111" s="13"/>
      <c r="D111" s="13"/>
      <c r="E111" s="19">
        <f>E108+E109+E110</f>
        <v>101</v>
      </c>
      <c r="F111" s="19">
        <f>F108+F109+F110</f>
        <v>96</v>
      </c>
      <c r="G111" s="19">
        <f>G108+G109+G110</f>
        <v>98</v>
      </c>
      <c r="H111" s="20"/>
      <c r="I111" s="33"/>
    </row>
    <row r="112" spans="1:9" ht="31.5">
      <c r="A112" s="41" t="s">
        <v>37</v>
      </c>
      <c r="B112" s="17" t="s">
        <v>5</v>
      </c>
      <c r="C112" s="17" t="s">
        <v>27</v>
      </c>
      <c r="D112" s="29" t="s">
        <v>64</v>
      </c>
      <c r="E112" s="19">
        <v>35</v>
      </c>
      <c r="F112" s="19">
        <v>27</v>
      </c>
      <c r="G112" s="19">
        <v>27</v>
      </c>
      <c r="H112" s="20">
        <v>5006987.1652671751</v>
      </c>
      <c r="I112" s="33">
        <v>5006987.17</v>
      </c>
    </row>
    <row r="113" spans="1:9" ht="31.5">
      <c r="A113" s="42"/>
      <c r="B113" s="17" t="s">
        <v>6</v>
      </c>
      <c r="C113" s="17" t="s">
        <v>27</v>
      </c>
      <c r="D113" s="29" t="s">
        <v>64</v>
      </c>
      <c r="E113" s="19">
        <v>100</v>
      </c>
      <c r="F113" s="19">
        <v>100</v>
      </c>
      <c r="G113" s="19">
        <v>98</v>
      </c>
      <c r="H113" s="20">
        <v>18544396.908396944</v>
      </c>
      <c r="I113" s="33">
        <v>18534765.52</v>
      </c>
    </row>
    <row r="114" spans="1:9" ht="47.25">
      <c r="A114" s="42"/>
      <c r="B114" s="17" t="s">
        <v>9</v>
      </c>
      <c r="C114" s="17" t="s">
        <v>27</v>
      </c>
      <c r="D114" s="29" t="s">
        <v>64</v>
      </c>
      <c r="E114" s="19">
        <v>5</v>
      </c>
      <c r="F114" s="19">
        <v>4</v>
      </c>
      <c r="G114" s="19">
        <v>4</v>
      </c>
      <c r="H114" s="20">
        <v>741775.87633587781</v>
      </c>
      <c r="I114" s="33">
        <v>741775.88</v>
      </c>
    </row>
    <row r="115" spans="1:9">
      <c r="A115" s="43"/>
      <c r="B115" s="13" t="s">
        <v>8</v>
      </c>
      <c r="C115" s="13"/>
      <c r="D115" s="13"/>
      <c r="E115" s="19">
        <f>E112+E113+E114</f>
        <v>140</v>
      </c>
      <c r="F115" s="19">
        <f>F112+F113+F114</f>
        <v>131</v>
      </c>
      <c r="G115" s="19">
        <f t="shared" ref="G115" si="10">G112+G113+G114</f>
        <v>129</v>
      </c>
      <c r="H115" s="20"/>
      <c r="I115" s="33"/>
    </row>
    <row r="116" spans="1:9" ht="31.5">
      <c r="A116" s="41" t="s">
        <v>43</v>
      </c>
      <c r="B116" s="17" t="s">
        <v>5</v>
      </c>
      <c r="C116" s="17" t="s">
        <v>27</v>
      </c>
      <c r="D116" s="29" t="s">
        <v>64</v>
      </c>
      <c r="E116" s="19">
        <v>29</v>
      </c>
      <c r="F116" s="19">
        <v>30</v>
      </c>
      <c r="G116" s="19">
        <v>31</v>
      </c>
      <c r="H116" s="20">
        <v>7215428.0664179111</v>
      </c>
      <c r="I116" s="33">
        <v>7222135.2250000006</v>
      </c>
    </row>
    <row r="117" spans="1:9" ht="31.5">
      <c r="A117" s="42"/>
      <c r="B117" s="17" t="s">
        <v>6</v>
      </c>
      <c r="C117" s="17" t="s">
        <v>27</v>
      </c>
      <c r="D117" s="29" t="s">
        <v>64</v>
      </c>
      <c r="E117" s="19">
        <v>101</v>
      </c>
      <c r="F117" s="19">
        <v>101</v>
      </c>
      <c r="G117" s="19">
        <v>104</v>
      </c>
      <c r="H117" s="20">
        <v>24291941.1569403</v>
      </c>
      <c r="I117" s="33">
        <v>24274941.155000001</v>
      </c>
    </row>
    <row r="118" spans="1:9" ht="47.25">
      <c r="A118" s="42"/>
      <c r="B118" s="17" t="s">
        <v>9</v>
      </c>
      <c r="C118" s="17" t="s">
        <v>27</v>
      </c>
      <c r="D118" s="29" t="s">
        <v>64</v>
      </c>
      <c r="E118" s="19">
        <v>4</v>
      </c>
      <c r="F118" s="19">
        <v>3</v>
      </c>
      <c r="G118" s="19">
        <v>3</v>
      </c>
      <c r="H118" s="20">
        <v>721542.80664179102</v>
      </c>
      <c r="I118" s="33">
        <v>721542.81</v>
      </c>
    </row>
    <row r="119" spans="1:9">
      <c r="A119" s="43"/>
      <c r="B119" s="13" t="s">
        <v>8</v>
      </c>
      <c r="C119" s="13"/>
      <c r="D119" s="13"/>
      <c r="E119" s="19">
        <f>E116+E117+E118</f>
        <v>134</v>
      </c>
      <c r="F119" s="19">
        <f>F116+F117+F118</f>
        <v>134</v>
      </c>
      <c r="G119" s="19">
        <f t="shared" ref="G119" si="11">G116+G117+G118</f>
        <v>138</v>
      </c>
      <c r="H119" s="20"/>
      <c r="I119" s="33"/>
    </row>
    <row r="120" spans="1:9" ht="31.5">
      <c r="A120" s="41" t="s">
        <v>42</v>
      </c>
      <c r="B120" s="17" t="s">
        <v>5</v>
      </c>
      <c r="C120" s="17" t="s">
        <v>27</v>
      </c>
      <c r="D120" s="29" t="s">
        <v>64</v>
      </c>
      <c r="E120" s="19">
        <v>9</v>
      </c>
      <c r="F120" s="19">
        <v>10</v>
      </c>
      <c r="G120" s="19">
        <v>10</v>
      </c>
      <c r="H120" s="20">
        <v>5473871.8370370371</v>
      </c>
      <c r="I120" s="33">
        <v>5473027.8444444444</v>
      </c>
    </row>
    <row r="121" spans="1:9" ht="31.5">
      <c r="A121" s="42"/>
      <c r="B121" s="17" t="s">
        <v>6</v>
      </c>
      <c r="C121" s="17" t="s">
        <v>27</v>
      </c>
      <c r="D121" s="29" t="s">
        <v>64</v>
      </c>
      <c r="E121" s="19">
        <v>19</v>
      </c>
      <c r="F121" s="19">
        <v>17</v>
      </c>
      <c r="G121" s="19">
        <v>17</v>
      </c>
      <c r="H121" s="20">
        <v>9305582.1229629628</v>
      </c>
      <c r="I121" s="33">
        <v>9304147.3355555553</v>
      </c>
    </row>
    <row r="122" spans="1:9">
      <c r="A122" s="42"/>
      <c r="B122" s="13" t="s">
        <v>8</v>
      </c>
      <c r="C122" s="13"/>
      <c r="D122" s="13"/>
      <c r="E122" s="19">
        <f>E120+E121</f>
        <v>28</v>
      </c>
      <c r="F122" s="19">
        <f>F120+F121</f>
        <v>27</v>
      </c>
      <c r="G122" s="19">
        <f>G120+G121</f>
        <v>27</v>
      </c>
      <c r="H122" s="20"/>
      <c r="I122" s="33"/>
    </row>
    <row r="123" spans="1:9" ht="31.5">
      <c r="A123" s="41" t="s">
        <v>41</v>
      </c>
      <c r="B123" s="17" t="s">
        <v>5</v>
      </c>
      <c r="C123" s="17" t="s">
        <v>27</v>
      </c>
      <c r="D123" s="29" t="s">
        <v>64</v>
      </c>
      <c r="E123" s="19">
        <v>8</v>
      </c>
      <c r="F123" s="19">
        <v>7</v>
      </c>
      <c r="G123" s="19">
        <v>7</v>
      </c>
      <c r="H123" s="20">
        <v>2990966.3659999999</v>
      </c>
      <c r="I123" s="33">
        <v>2990481.17</v>
      </c>
    </row>
    <row r="124" spans="1:9" ht="31.5">
      <c r="A124" s="42"/>
      <c r="B124" s="17" t="s">
        <v>6</v>
      </c>
      <c r="C124" s="17" t="s">
        <v>27</v>
      </c>
      <c r="D124" s="29" t="s">
        <v>64</v>
      </c>
      <c r="E124" s="19">
        <v>28</v>
      </c>
      <c r="F124" s="19">
        <v>27</v>
      </c>
      <c r="G124" s="19">
        <v>27</v>
      </c>
      <c r="H124" s="20">
        <v>11536584.554571427</v>
      </c>
      <c r="I124" s="33">
        <v>11534713.084285714</v>
      </c>
    </row>
    <row r="125" spans="1:9" ht="47.25">
      <c r="A125" s="42"/>
      <c r="B125" s="17" t="s">
        <v>9</v>
      </c>
      <c r="C125" s="17" t="s">
        <v>27</v>
      </c>
      <c r="D125" s="29" t="s">
        <v>64</v>
      </c>
      <c r="E125" s="19">
        <v>1</v>
      </c>
      <c r="F125" s="19">
        <v>1</v>
      </c>
      <c r="G125" s="19">
        <v>1</v>
      </c>
      <c r="H125" s="20">
        <v>427280.90942857141</v>
      </c>
      <c r="I125" s="33">
        <v>427211.59571428568</v>
      </c>
    </row>
    <row r="126" spans="1:9">
      <c r="A126" s="43"/>
      <c r="B126" s="13" t="s">
        <v>8</v>
      </c>
      <c r="C126" s="13"/>
      <c r="D126" s="13"/>
      <c r="E126" s="19">
        <f>SUM(E123:E125)</f>
        <v>37</v>
      </c>
      <c r="F126" s="28">
        <f>SUM(F123:F125)</f>
        <v>35</v>
      </c>
      <c r="G126" s="28">
        <f t="shared" ref="G126" si="12">SUM(G123:G125)</f>
        <v>35</v>
      </c>
      <c r="H126" s="61"/>
      <c r="I126" s="32"/>
    </row>
    <row r="127" spans="1:9">
      <c r="A127" s="45" t="s">
        <v>1</v>
      </c>
      <c r="B127" s="46"/>
      <c r="C127" s="11"/>
      <c r="D127" s="11"/>
      <c r="E127" s="35">
        <f>E90+E95+E99+E103+E107+E111+E115+E119+E122+E126</f>
        <v>1380</v>
      </c>
      <c r="F127" s="19">
        <f>F90+F95+F99+F103+F107+F111+F115+F119+F122+F126</f>
        <v>1341</v>
      </c>
      <c r="G127" s="35">
        <f>G90+G95+G99+G103+G107+G111+G115+G119+G122+G126</f>
        <v>1335.2</v>
      </c>
      <c r="H127" s="102">
        <f>SUM(H86:H125)</f>
        <v>348222683.77000004</v>
      </c>
      <c r="I127" s="102">
        <f>SUM(I86:I125)</f>
        <v>348109431.22482276</v>
      </c>
    </row>
    <row r="128" spans="1:9">
      <c r="A128" s="12"/>
      <c r="B128" s="12"/>
      <c r="C128" s="12"/>
      <c r="D128" s="12"/>
      <c r="E128" s="12"/>
      <c r="F128" s="19"/>
      <c r="G128" s="19"/>
      <c r="H128" s="20"/>
      <c r="I128" s="21"/>
    </row>
    <row r="129" spans="1:10">
      <c r="A129" s="12" t="s">
        <v>45</v>
      </c>
      <c r="B129" s="12" t="s">
        <v>48</v>
      </c>
      <c r="C129" s="36" t="s">
        <v>87</v>
      </c>
      <c r="D129" s="36" t="s">
        <v>65</v>
      </c>
      <c r="E129" s="35">
        <v>203567</v>
      </c>
      <c r="F129" s="35">
        <v>203567</v>
      </c>
      <c r="G129" s="35">
        <v>194420</v>
      </c>
      <c r="H129" s="20">
        <v>29575400.399999999</v>
      </c>
      <c r="I129" s="20">
        <v>29568985.460000001</v>
      </c>
    </row>
    <row r="130" spans="1:10">
      <c r="A130" s="12" t="s">
        <v>46</v>
      </c>
      <c r="B130" s="12" t="s">
        <v>48</v>
      </c>
      <c r="C130" s="36" t="s">
        <v>87</v>
      </c>
      <c r="D130" s="36" t="s">
        <v>65</v>
      </c>
      <c r="E130" s="35">
        <v>182670</v>
      </c>
      <c r="F130" s="35">
        <v>78200</v>
      </c>
      <c r="G130" s="35">
        <v>78200</v>
      </c>
      <c r="H130" s="20">
        <v>13457494.43</v>
      </c>
      <c r="I130" s="20">
        <v>13457494.43</v>
      </c>
    </row>
    <row r="131" spans="1:10">
      <c r="A131" s="12" t="s">
        <v>47</v>
      </c>
      <c r="B131" s="12" t="s">
        <v>48</v>
      </c>
      <c r="C131" s="36" t="s">
        <v>87</v>
      </c>
      <c r="D131" s="36" t="s">
        <v>65</v>
      </c>
      <c r="E131" s="35">
        <v>132500</v>
      </c>
      <c r="F131" s="35">
        <v>132500</v>
      </c>
      <c r="G131" s="35">
        <v>132500</v>
      </c>
      <c r="H131" s="20">
        <v>16785460.629999999</v>
      </c>
      <c r="I131" s="20">
        <v>16785460.629999999</v>
      </c>
    </row>
    <row r="132" spans="1:10">
      <c r="A132" s="39" t="s">
        <v>95</v>
      </c>
      <c r="B132" s="40"/>
      <c r="C132" s="15"/>
      <c r="D132" s="15"/>
      <c r="E132" s="22">
        <f>SUM(E129:E131)</f>
        <v>518737</v>
      </c>
      <c r="F132" s="22">
        <f>SUM(F129:F131)</f>
        <v>414267</v>
      </c>
      <c r="G132" s="22">
        <f>SUM(G129:G131)</f>
        <v>405120</v>
      </c>
      <c r="H132" s="101">
        <f>H129+H130+H131</f>
        <v>59818355.459999993</v>
      </c>
      <c r="I132" s="101">
        <f>I129+I130+I131</f>
        <v>59811940.519999996</v>
      </c>
    </row>
    <row r="133" spans="1:10" s="16" customFormat="1">
      <c r="A133" s="64" t="s">
        <v>96</v>
      </c>
      <c r="B133" s="65"/>
      <c r="C133" s="65"/>
      <c r="D133" s="65"/>
      <c r="E133" s="65"/>
      <c r="F133" s="65"/>
      <c r="G133" s="65"/>
      <c r="H133" s="65"/>
      <c r="I133" s="66"/>
    </row>
    <row r="134" spans="1:10" ht="47.25">
      <c r="A134" s="67" t="s">
        <v>97</v>
      </c>
      <c r="B134" s="68" t="s">
        <v>135</v>
      </c>
      <c r="C134" s="69" t="s">
        <v>98</v>
      </c>
      <c r="D134" s="70" t="s">
        <v>99</v>
      </c>
      <c r="E134" s="71">
        <v>163000</v>
      </c>
      <c r="F134" s="71">
        <v>172789</v>
      </c>
      <c r="G134" s="71">
        <v>172789</v>
      </c>
      <c r="H134" s="87">
        <v>29950105.52</v>
      </c>
      <c r="I134" s="87">
        <v>29725444.16</v>
      </c>
      <c r="J134" s="62"/>
    </row>
    <row r="135" spans="1:10" ht="31.5">
      <c r="A135" s="67"/>
      <c r="B135" s="68" t="s">
        <v>136</v>
      </c>
      <c r="C135" s="69" t="s">
        <v>100</v>
      </c>
      <c r="D135" s="70" t="s">
        <v>99</v>
      </c>
      <c r="E135" s="72">
        <v>3500</v>
      </c>
      <c r="F135" s="73">
        <v>3502</v>
      </c>
      <c r="G135" s="72">
        <v>3502</v>
      </c>
      <c r="H135" s="87"/>
      <c r="I135" s="87"/>
      <c r="J135" s="62"/>
    </row>
    <row r="136" spans="1:10">
      <c r="B136" s="13" t="s">
        <v>8</v>
      </c>
      <c r="E136" s="63">
        <f>E134+E135</f>
        <v>166500</v>
      </c>
      <c r="F136" s="63">
        <f t="shared" ref="F136:I136" si="13">F134+F135</f>
        <v>176291</v>
      </c>
      <c r="G136" s="63">
        <f t="shared" si="13"/>
        <v>176291</v>
      </c>
      <c r="H136" s="88">
        <f t="shared" si="13"/>
        <v>29950105.52</v>
      </c>
      <c r="I136" s="88">
        <f t="shared" si="13"/>
        <v>29725444.16</v>
      </c>
    </row>
    <row r="137" spans="1:10" ht="31.5">
      <c r="A137" s="74" t="s">
        <v>101</v>
      </c>
      <c r="B137" s="75" t="s">
        <v>137</v>
      </c>
      <c r="C137" s="6" t="s">
        <v>102</v>
      </c>
      <c r="D137" s="6" t="s">
        <v>64</v>
      </c>
      <c r="E137" s="76">
        <v>3700</v>
      </c>
      <c r="F137" s="76">
        <v>4290</v>
      </c>
      <c r="G137" s="76">
        <f>F137/E137*100</f>
        <v>115.94594594594594</v>
      </c>
      <c r="H137" s="89">
        <v>9727878.9199999999</v>
      </c>
      <c r="I137" s="89">
        <v>9603248.9100000001</v>
      </c>
    </row>
    <row r="138" spans="1:10" ht="31.5">
      <c r="A138" s="77"/>
      <c r="B138" s="75" t="s">
        <v>137</v>
      </c>
      <c r="C138" s="6" t="s">
        <v>102</v>
      </c>
      <c r="D138" s="6" t="s">
        <v>64</v>
      </c>
      <c r="E138" s="76">
        <v>14250</v>
      </c>
      <c r="F138" s="76">
        <v>14559</v>
      </c>
      <c r="G138" s="76">
        <f t="shared" ref="G138:G140" si="14">F138/E138*100</f>
        <v>102.16842105263157</v>
      </c>
      <c r="H138" s="90"/>
      <c r="I138" s="90"/>
    </row>
    <row r="139" spans="1:10" ht="31.5">
      <c r="A139" s="77"/>
      <c r="B139" s="75" t="s">
        <v>138</v>
      </c>
      <c r="C139" s="6" t="s">
        <v>102</v>
      </c>
      <c r="D139" s="6" t="s">
        <v>64</v>
      </c>
      <c r="E139" s="76">
        <v>17950</v>
      </c>
      <c r="F139" s="76">
        <v>18849</v>
      </c>
      <c r="G139" s="76">
        <f t="shared" si="14"/>
        <v>105.00835654596101</v>
      </c>
      <c r="H139" s="90"/>
      <c r="I139" s="90"/>
    </row>
    <row r="140" spans="1:10" ht="47.25">
      <c r="A140" s="78"/>
      <c r="B140" s="75" t="s">
        <v>139</v>
      </c>
      <c r="C140" s="6" t="s">
        <v>103</v>
      </c>
      <c r="D140" s="6" t="s">
        <v>99</v>
      </c>
      <c r="E140" s="76">
        <v>500</v>
      </c>
      <c r="F140" s="76">
        <v>500</v>
      </c>
      <c r="G140" s="76">
        <f t="shared" si="14"/>
        <v>100</v>
      </c>
      <c r="H140" s="91"/>
      <c r="I140" s="91"/>
    </row>
    <row r="141" spans="1:10">
      <c r="A141" s="1"/>
      <c r="B141" s="13" t="s">
        <v>8</v>
      </c>
      <c r="C141" s="79"/>
      <c r="D141" s="79"/>
      <c r="E141" s="80"/>
      <c r="F141" s="80"/>
      <c r="G141" s="80"/>
      <c r="H141" s="92">
        <f t="shared" ref="H141:I141" si="15">H137+H138+H139+H140</f>
        <v>9727878.9199999999</v>
      </c>
      <c r="I141" s="92">
        <f t="shared" si="15"/>
        <v>9603248.9100000001</v>
      </c>
    </row>
    <row r="142" spans="1:10" ht="25.5" customHeight="1">
      <c r="A142" s="81" t="s">
        <v>104</v>
      </c>
      <c r="B142" s="82" t="s">
        <v>140</v>
      </c>
      <c r="C142" s="6" t="s">
        <v>105</v>
      </c>
      <c r="D142" s="6" t="s">
        <v>64</v>
      </c>
      <c r="E142" s="76">
        <v>100000</v>
      </c>
      <c r="F142" s="76">
        <v>109107</v>
      </c>
      <c r="G142" s="76">
        <f t="shared" ref="G142:G162" si="16">F142/E142*100</f>
        <v>109.107</v>
      </c>
      <c r="H142" s="89">
        <v>85526675.510000005</v>
      </c>
      <c r="I142" s="89">
        <v>85181130.239999995</v>
      </c>
    </row>
    <row r="143" spans="1:10">
      <c r="A143" s="81"/>
      <c r="B143" s="83"/>
      <c r="C143" s="6" t="s">
        <v>106</v>
      </c>
      <c r="D143" s="6" t="s">
        <v>99</v>
      </c>
      <c r="E143" s="76">
        <v>2300</v>
      </c>
      <c r="F143" s="76">
        <v>2001</v>
      </c>
      <c r="G143" s="76">
        <f t="shared" si="16"/>
        <v>87</v>
      </c>
      <c r="H143" s="90"/>
      <c r="I143" s="90"/>
    </row>
    <row r="144" spans="1:10" ht="26.25" customHeight="1">
      <c r="A144" s="81"/>
      <c r="B144" s="82" t="s">
        <v>140</v>
      </c>
      <c r="C144" s="6" t="s">
        <v>105</v>
      </c>
      <c r="D144" s="6" t="s">
        <v>64</v>
      </c>
      <c r="E144" s="76">
        <v>22000</v>
      </c>
      <c r="F144" s="76">
        <v>22332</v>
      </c>
      <c r="G144" s="76">
        <f t="shared" si="16"/>
        <v>101.5090909090909</v>
      </c>
      <c r="H144" s="90"/>
      <c r="I144" s="90"/>
    </row>
    <row r="145" spans="1:9">
      <c r="A145" s="81"/>
      <c r="B145" s="83"/>
      <c r="C145" s="6" t="s">
        <v>106</v>
      </c>
      <c r="D145" s="6" t="s">
        <v>99</v>
      </c>
      <c r="E145" s="76">
        <v>500</v>
      </c>
      <c r="F145" s="76">
        <v>461</v>
      </c>
      <c r="G145" s="76">
        <f t="shared" si="16"/>
        <v>92.2</v>
      </c>
      <c r="H145" s="90"/>
      <c r="I145" s="90"/>
    </row>
    <row r="146" spans="1:9" ht="26.25" customHeight="1">
      <c r="A146" s="81"/>
      <c r="B146" s="82" t="s">
        <v>141</v>
      </c>
      <c r="C146" s="6" t="s">
        <v>107</v>
      </c>
      <c r="D146" s="6" t="s">
        <v>99</v>
      </c>
      <c r="E146" s="76">
        <v>3</v>
      </c>
      <c r="F146" s="76">
        <v>3</v>
      </c>
      <c r="G146" s="76">
        <f t="shared" si="16"/>
        <v>100</v>
      </c>
      <c r="H146" s="90"/>
      <c r="I146" s="90"/>
    </row>
    <row r="147" spans="1:9">
      <c r="A147" s="81"/>
      <c r="B147" s="83"/>
      <c r="C147" s="6" t="s">
        <v>108</v>
      </c>
      <c r="D147" s="6" t="s">
        <v>64</v>
      </c>
      <c r="E147" s="76">
        <v>60</v>
      </c>
      <c r="F147" s="76">
        <v>60</v>
      </c>
      <c r="G147" s="76">
        <f t="shared" si="16"/>
        <v>100</v>
      </c>
      <c r="H147" s="90"/>
      <c r="I147" s="90"/>
    </row>
    <row r="148" spans="1:9" ht="26.25" customHeight="1">
      <c r="A148" s="81"/>
      <c r="B148" s="82" t="s">
        <v>141</v>
      </c>
      <c r="C148" s="6" t="s">
        <v>107</v>
      </c>
      <c r="D148" s="6" t="s">
        <v>99</v>
      </c>
      <c r="E148" s="76">
        <v>198</v>
      </c>
      <c r="F148" s="76">
        <v>189</v>
      </c>
      <c r="G148" s="76">
        <f t="shared" si="16"/>
        <v>95.454545454545453</v>
      </c>
      <c r="H148" s="90"/>
      <c r="I148" s="90"/>
    </row>
    <row r="149" spans="1:9">
      <c r="A149" s="81"/>
      <c r="B149" s="83"/>
      <c r="C149" s="6" t="s">
        <v>108</v>
      </c>
      <c r="D149" s="6" t="s">
        <v>64</v>
      </c>
      <c r="E149" s="76">
        <v>2000</v>
      </c>
      <c r="F149" s="76">
        <v>1961</v>
      </c>
      <c r="G149" s="76">
        <f t="shared" si="16"/>
        <v>98.05</v>
      </c>
      <c r="H149" s="90"/>
      <c r="I149" s="90"/>
    </row>
    <row r="150" spans="1:9" ht="26.25" customHeight="1">
      <c r="A150" s="81"/>
      <c r="B150" s="82" t="s">
        <v>142</v>
      </c>
      <c r="C150" s="6" t="s">
        <v>107</v>
      </c>
      <c r="D150" s="6" t="s">
        <v>99</v>
      </c>
      <c r="E150" s="76">
        <v>201</v>
      </c>
      <c r="F150" s="76">
        <v>192</v>
      </c>
      <c r="G150" s="76">
        <f t="shared" si="16"/>
        <v>95.522388059701484</v>
      </c>
      <c r="H150" s="90"/>
      <c r="I150" s="90"/>
    </row>
    <row r="151" spans="1:9">
      <c r="A151" s="81"/>
      <c r="B151" s="83"/>
      <c r="C151" s="6" t="s">
        <v>108</v>
      </c>
      <c r="D151" s="6" t="s">
        <v>64</v>
      </c>
      <c r="E151" s="76">
        <v>2060</v>
      </c>
      <c r="F151" s="76">
        <v>2021</v>
      </c>
      <c r="G151" s="76">
        <f t="shared" si="16"/>
        <v>98.106796116504853</v>
      </c>
      <c r="H151" s="91"/>
      <c r="I151" s="91"/>
    </row>
    <row r="152" spans="1:9">
      <c r="A152" s="84"/>
      <c r="B152" s="13" t="s">
        <v>8</v>
      </c>
      <c r="C152" s="1"/>
      <c r="D152" s="1"/>
      <c r="E152" s="1"/>
      <c r="F152" s="1"/>
      <c r="G152" s="1"/>
      <c r="H152" s="93">
        <f>H142</f>
        <v>85526675.510000005</v>
      </c>
      <c r="I152" s="93">
        <f>I142</f>
        <v>85181130.239999995</v>
      </c>
    </row>
    <row r="153" spans="1:9" ht="19.5" customHeight="1">
      <c r="A153" s="81" t="s">
        <v>109</v>
      </c>
      <c r="B153" s="85" t="s">
        <v>140</v>
      </c>
      <c r="C153" s="6" t="s">
        <v>105</v>
      </c>
      <c r="D153" s="6" t="s">
        <v>64</v>
      </c>
      <c r="E153" s="6">
        <v>2800</v>
      </c>
      <c r="F153" s="6">
        <v>2798</v>
      </c>
      <c r="G153" s="4"/>
      <c r="H153" s="87">
        <v>18097524.559999999</v>
      </c>
      <c r="I153" s="87">
        <v>17913308.510000002</v>
      </c>
    </row>
    <row r="154" spans="1:9">
      <c r="A154" s="81"/>
      <c r="B154" s="85"/>
      <c r="C154" s="6" t="s">
        <v>106</v>
      </c>
      <c r="D154" s="6" t="s">
        <v>99</v>
      </c>
      <c r="E154" s="6">
        <v>140</v>
      </c>
      <c r="F154" s="6">
        <v>140</v>
      </c>
      <c r="G154" s="4"/>
      <c r="H154" s="87"/>
      <c r="I154" s="87"/>
    </row>
    <row r="155" spans="1:9" ht="20.25" customHeight="1">
      <c r="A155" s="81"/>
      <c r="B155" s="85" t="s">
        <v>140</v>
      </c>
      <c r="C155" s="6" t="s">
        <v>105</v>
      </c>
      <c r="D155" s="6" t="s">
        <v>64</v>
      </c>
      <c r="E155" s="6">
        <v>1300</v>
      </c>
      <c r="F155" s="6">
        <v>1346</v>
      </c>
      <c r="G155" s="4"/>
      <c r="H155" s="87"/>
      <c r="I155" s="87"/>
    </row>
    <row r="156" spans="1:9">
      <c r="A156" s="81"/>
      <c r="B156" s="85"/>
      <c r="C156" s="6" t="s">
        <v>106</v>
      </c>
      <c r="D156" s="6" t="s">
        <v>99</v>
      </c>
      <c r="E156" s="6">
        <v>80</v>
      </c>
      <c r="F156" s="6">
        <v>82</v>
      </c>
      <c r="G156" s="4"/>
      <c r="H156" s="87"/>
      <c r="I156" s="87"/>
    </row>
    <row r="157" spans="1:9">
      <c r="A157" s="81"/>
      <c r="B157" s="85" t="s">
        <v>143</v>
      </c>
      <c r="C157" s="6" t="s">
        <v>105</v>
      </c>
      <c r="D157" s="6" t="s">
        <v>64</v>
      </c>
      <c r="E157" s="6">
        <v>4100</v>
      </c>
      <c r="F157" s="6">
        <v>4144</v>
      </c>
      <c r="G157" s="4"/>
      <c r="H157" s="87"/>
      <c r="I157" s="87"/>
    </row>
    <row r="158" spans="1:9">
      <c r="A158" s="81"/>
      <c r="B158" s="85"/>
      <c r="C158" s="6" t="s">
        <v>106</v>
      </c>
      <c r="D158" s="6" t="s">
        <v>99</v>
      </c>
      <c r="E158" s="6">
        <v>220</v>
      </c>
      <c r="F158" s="6">
        <v>222</v>
      </c>
      <c r="G158" s="4"/>
      <c r="H158" s="87"/>
      <c r="I158" s="87"/>
    </row>
    <row r="159" spans="1:9">
      <c r="A159" s="81"/>
      <c r="B159" s="85" t="s">
        <v>141</v>
      </c>
      <c r="C159" s="6" t="s">
        <v>107</v>
      </c>
      <c r="D159" s="6" t="s">
        <v>99</v>
      </c>
      <c r="E159" s="6">
        <v>10</v>
      </c>
      <c r="F159" s="6">
        <v>10</v>
      </c>
      <c r="G159" s="4"/>
      <c r="H159" s="87"/>
      <c r="I159" s="87"/>
    </row>
    <row r="160" spans="1:9">
      <c r="A160" s="81"/>
      <c r="B160" s="85"/>
      <c r="C160" s="6" t="s">
        <v>108</v>
      </c>
      <c r="D160" s="6" t="s">
        <v>64</v>
      </c>
      <c r="E160" s="6">
        <v>300</v>
      </c>
      <c r="F160" s="6">
        <v>314</v>
      </c>
      <c r="G160" s="4"/>
      <c r="H160" s="87"/>
      <c r="I160" s="87"/>
    </row>
    <row r="161" spans="1:9">
      <c r="A161" s="81"/>
      <c r="B161" s="85" t="s">
        <v>142</v>
      </c>
      <c r="C161" s="6" t="s">
        <v>107</v>
      </c>
      <c r="D161" s="6" t="s">
        <v>99</v>
      </c>
      <c r="E161" s="6">
        <v>10</v>
      </c>
      <c r="F161" s="6">
        <v>10</v>
      </c>
      <c r="G161" s="4"/>
      <c r="H161" s="87"/>
      <c r="I161" s="87"/>
    </row>
    <row r="162" spans="1:9">
      <c r="A162" s="81"/>
      <c r="B162" s="85"/>
      <c r="C162" s="6" t="s">
        <v>108</v>
      </c>
      <c r="D162" s="6" t="s">
        <v>64</v>
      </c>
      <c r="E162" s="6">
        <v>300</v>
      </c>
      <c r="F162" s="6">
        <v>314</v>
      </c>
      <c r="G162" s="4"/>
      <c r="H162" s="87"/>
      <c r="I162" s="87"/>
    </row>
    <row r="163" spans="1:9">
      <c r="A163" s="1"/>
      <c r="B163" s="13" t="s">
        <v>8</v>
      </c>
      <c r="C163" s="1"/>
      <c r="D163" s="1"/>
      <c r="E163" s="1"/>
      <c r="F163" s="1"/>
      <c r="G163" s="1"/>
      <c r="H163" s="93">
        <f>H153</f>
        <v>18097524.559999999</v>
      </c>
      <c r="I163" s="93">
        <f>I153</f>
        <v>17913308.510000002</v>
      </c>
    </row>
    <row r="164" spans="1:9">
      <c r="A164" s="39" t="s">
        <v>153</v>
      </c>
      <c r="B164" s="40"/>
      <c r="C164" s="1"/>
      <c r="D164" s="1"/>
      <c r="E164" s="1"/>
      <c r="F164" s="1"/>
      <c r="G164" s="1"/>
      <c r="H164" s="94">
        <f>H163+H152+H141+H136</f>
        <v>143302184.51000002</v>
      </c>
      <c r="I164" s="94">
        <f>I163+I152+I141+I136</f>
        <v>142423131.81999999</v>
      </c>
    </row>
    <row r="165" spans="1:9" ht="47.25">
      <c r="A165" s="81" t="s">
        <v>110</v>
      </c>
      <c r="B165" s="75" t="s">
        <v>144</v>
      </c>
      <c r="C165" s="6" t="s">
        <v>87</v>
      </c>
      <c r="D165" s="6" t="s">
        <v>111</v>
      </c>
      <c r="E165" s="4">
        <f>E166+E167+E168+E170+E169+E171</f>
        <v>22731</v>
      </c>
      <c r="F165" s="4">
        <f>F166+F167+F168+F170+F169+F171</f>
        <v>22350</v>
      </c>
      <c r="G165" s="4"/>
      <c r="H165" s="89">
        <v>13781481.18</v>
      </c>
      <c r="I165" s="89">
        <v>13497612.220000001</v>
      </c>
    </row>
    <row r="166" spans="1:9">
      <c r="A166" s="81"/>
      <c r="B166" s="4" t="s">
        <v>112</v>
      </c>
      <c r="C166" s="6"/>
      <c r="D166" s="6"/>
      <c r="E166" s="6">
        <v>6263</v>
      </c>
      <c r="F166" s="6">
        <v>6739</v>
      </c>
      <c r="G166" s="4"/>
      <c r="H166" s="90"/>
      <c r="I166" s="90"/>
    </row>
    <row r="167" spans="1:9">
      <c r="A167" s="81"/>
      <c r="B167" s="4" t="s">
        <v>113</v>
      </c>
      <c r="C167" s="6"/>
      <c r="D167" s="6"/>
      <c r="E167" s="6">
        <v>982</v>
      </c>
      <c r="F167" s="6">
        <v>905.5</v>
      </c>
      <c r="G167" s="4"/>
      <c r="H167" s="90"/>
      <c r="I167" s="90"/>
    </row>
    <row r="168" spans="1:9">
      <c r="A168" s="81"/>
      <c r="B168" s="4" t="s">
        <v>114</v>
      </c>
      <c r="C168" s="6"/>
      <c r="D168" s="6"/>
      <c r="E168" s="6">
        <v>2158</v>
      </c>
      <c r="F168" s="6">
        <v>2107.5</v>
      </c>
      <c r="G168" s="4"/>
      <c r="H168" s="90"/>
      <c r="I168" s="90"/>
    </row>
    <row r="169" spans="1:9">
      <c r="A169" s="81"/>
      <c r="B169" s="4" t="s">
        <v>115</v>
      </c>
      <c r="C169" s="6"/>
      <c r="D169" s="6"/>
      <c r="E169" s="6">
        <v>2773</v>
      </c>
      <c r="F169" s="6">
        <v>2552</v>
      </c>
      <c r="G169" s="4"/>
      <c r="H169" s="90"/>
      <c r="I169" s="90"/>
    </row>
    <row r="170" spans="1:9">
      <c r="A170" s="81"/>
      <c r="B170" s="4" t="s">
        <v>116</v>
      </c>
      <c r="C170" s="6"/>
      <c r="D170" s="6"/>
      <c r="E170" s="6">
        <v>2580</v>
      </c>
      <c r="F170" s="6">
        <v>2496</v>
      </c>
      <c r="G170" s="4"/>
      <c r="H170" s="90"/>
      <c r="I170" s="90"/>
    </row>
    <row r="171" spans="1:9">
      <c r="A171" s="81"/>
      <c r="B171" s="4" t="s">
        <v>117</v>
      </c>
      <c r="C171" s="6"/>
      <c r="D171" s="6"/>
      <c r="E171" s="6">
        <v>7975</v>
      </c>
      <c r="F171" s="6">
        <v>7550</v>
      </c>
      <c r="G171" s="4"/>
      <c r="H171" s="90"/>
      <c r="I171" s="90"/>
    </row>
    <row r="172" spans="1:9" ht="31.5">
      <c r="A172" s="81"/>
      <c r="B172" s="75" t="s">
        <v>145</v>
      </c>
      <c r="C172" s="6" t="s">
        <v>87</v>
      </c>
      <c r="D172" s="6" t="s">
        <v>111</v>
      </c>
      <c r="E172" s="6">
        <v>5210</v>
      </c>
      <c r="F172" s="6">
        <v>5221</v>
      </c>
      <c r="G172" s="4"/>
      <c r="H172" s="91"/>
      <c r="I172" s="91"/>
    </row>
    <row r="173" spans="1:9">
      <c r="A173" s="1"/>
      <c r="B173" s="13" t="s">
        <v>8</v>
      </c>
      <c r="C173" s="1"/>
      <c r="D173" s="1"/>
      <c r="E173" s="1">
        <f>+E165+E172</f>
        <v>27941</v>
      </c>
      <c r="F173" s="1">
        <f t="shared" ref="F173:G173" si="17">+F165+F172</f>
        <v>27571</v>
      </c>
      <c r="G173" s="1">
        <f t="shared" si="17"/>
        <v>0</v>
      </c>
      <c r="H173" s="93">
        <f>H165</f>
        <v>13781481.18</v>
      </c>
      <c r="I173" s="93">
        <f>I165</f>
        <v>13497612.220000001</v>
      </c>
    </row>
    <row r="174" spans="1:9" ht="47.25">
      <c r="A174" s="81" t="s">
        <v>118</v>
      </c>
      <c r="B174" s="75" t="s">
        <v>144</v>
      </c>
      <c r="C174" s="6" t="s">
        <v>87</v>
      </c>
      <c r="D174" s="6" t="s">
        <v>111</v>
      </c>
      <c r="E174" s="6">
        <f>E175+E176+E177+E178+E179</f>
        <v>30949</v>
      </c>
      <c r="F174" s="6">
        <f>F175+F176+F177+F178+F179</f>
        <v>28611</v>
      </c>
      <c r="G174" s="4"/>
      <c r="H174" s="87">
        <v>21748652.34</v>
      </c>
      <c r="I174" s="87">
        <v>21421073.710000001</v>
      </c>
    </row>
    <row r="175" spans="1:9">
      <c r="A175" s="81"/>
      <c r="B175" s="4" t="s">
        <v>113</v>
      </c>
      <c r="C175" s="6"/>
      <c r="D175" s="6"/>
      <c r="E175" s="6">
        <v>6013</v>
      </c>
      <c r="F175" s="6">
        <v>5417</v>
      </c>
      <c r="G175" s="4"/>
      <c r="H175" s="87"/>
      <c r="I175" s="87"/>
    </row>
    <row r="176" spans="1:9">
      <c r="A176" s="81"/>
      <c r="B176" s="4" t="s">
        <v>114</v>
      </c>
      <c r="C176" s="6"/>
      <c r="D176" s="6"/>
      <c r="E176" s="6">
        <v>6848</v>
      </c>
      <c r="F176" s="6">
        <v>6164</v>
      </c>
      <c r="G176" s="4"/>
      <c r="H176" s="87"/>
      <c r="I176" s="87"/>
    </row>
    <row r="177" spans="1:9">
      <c r="A177" s="81"/>
      <c r="B177" s="4" t="s">
        <v>115</v>
      </c>
      <c r="C177" s="6"/>
      <c r="D177" s="6"/>
      <c r="E177" s="6">
        <v>4186</v>
      </c>
      <c r="F177" s="6">
        <v>3767</v>
      </c>
      <c r="G177" s="4"/>
      <c r="H177" s="87"/>
      <c r="I177" s="87"/>
    </row>
    <row r="178" spans="1:9">
      <c r="A178" s="81"/>
      <c r="B178" s="4" t="s">
        <v>117</v>
      </c>
      <c r="C178" s="6"/>
      <c r="D178" s="6"/>
      <c r="E178" s="6">
        <v>6365</v>
      </c>
      <c r="F178" s="6">
        <v>6480</v>
      </c>
      <c r="G178" s="4"/>
      <c r="H178" s="87"/>
      <c r="I178" s="87"/>
    </row>
    <row r="179" spans="1:9">
      <c r="A179" s="81"/>
      <c r="B179" s="4" t="s">
        <v>119</v>
      </c>
      <c r="C179" s="6"/>
      <c r="D179" s="6"/>
      <c r="E179" s="6">
        <v>7537</v>
      </c>
      <c r="F179" s="6">
        <v>6783</v>
      </c>
      <c r="G179" s="4"/>
      <c r="H179" s="87"/>
      <c r="I179" s="87"/>
    </row>
    <row r="180" spans="1:9" ht="31.5">
      <c r="A180" s="81"/>
      <c r="B180" s="75" t="s">
        <v>145</v>
      </c>
      <c r="C180" s="6" t="s">
        <v>87</v>
      </c>
      <c r="D180" s="6" t="s">
        <v>111</v>
      </c>
      <c r="E180" s="6">
        <v>13744</v>
      </c>
      <c r="F180" s="6">
        <v>16435</v>
      </c>
      <c r="G180" s="4"/>
      <c r="H180" s="87"/>
      <c r="I180" s="87"/>
    </row>
    <row r="181" spans="1:9">
      <c r="A181" s="1"/>
      <c r="B181" s="13" t="s">
        <v>8</v>
      </c>
      <c r="C181" s="1"/>
      <c r="D181" s="1"/>
      <c r="E181" s="1">
        <f>+E180+E174</f>
        <v>44693</v>
      </c>
      <c r="F181" s="1">
        <f t="shared" ref="F181:G181" si="18">+F180+F174</f>
        <v>45046</v>
      </c>
      <c r="G181" s="1">
        <f t="shared" si="18"/>
        <v>0</v>
      </c>
      <c r="H181" s="93">
        <f>H174</f>
        <v>21748652.34</v>
      </c>
      <c r="I181" s="93">
        <f>I174</f>
        <v>21421073.710000001</v>
      </c>
    </row>
    <row r="182" spans="1:9" ht="47.25">
      <c r="A182" s="81" t="s">
        <v>120</v>
      </c>
      <c r="B182" s="75" t="s">
        <v>144</v>
      </c>
      <c r="C182" s="6" t="s">
        <v>87</v>
      </c>
      <c r="D182" s="6" t="s">
        <v>111</v>
      </c>
      <c r="E182" s="6"/>
      <c r="F182" s="6"/>
      <c r="G182" s="4"/>
      <c r="H182" s="89">
        <v>12428540.48</v>
      </c>
      <c r="I182" s="89">
        <v>12103825.4</v>
      </c>
    </row>
    <row r="183" spans="1:9">
      <c r="A183" s="81"/>
      <c r="B183" s="4" t="s">
        <v>112</v>
      </c>
      <c r="C183" s="6"/>
      <c r="D183" s="6"/>
      <c r="E183" s="6">
        <v>28400</v>
      </c>
      <c r="F183" s="6">
        <v>28094</v>
      </c>
      <c r="G183" s="4"/>
      <c r="H183" s="90"/>
      <c r="I183" s="90"/>
    </row>
    <row r="184" spans="1:9">
      <c r="A184" s="81"/>
      <c r="B184" s="4" t="s">
        <v>114</v>
      </c>
      <c r="C184" s="6"/>
      <c r="D184" s="6"/>
      <c r="E184" s="6">
        <v>5000</v>
      </c>
      <c r="F184" s="6">
        <v>4982</v>
      </c>
      <c r="G184" s="4"/>
      <c r="H184" s="90"/>
      <c r="I184" s="90"/>
    </row>
    <row r="185" spans="1:9">
      <c r="A185" s="81"/>
      <c r="B185" s="4" t="s">
        <v>121</v>
      </c>
      <c r="C185" s="6"/>
      <c r="D185" s="6"/>
      <c r="E185" s="6">
        <v>8100</v>
      </c>
      <c r="F185" s="6">
        <v>8100</v>
      </c>
      <c r="G185" s="4"/>
      <c r="H185" s="90"/>
      <c r="I185" s="90"/>
    </row>
    <row r="186" spans="1:9">
      <c r="A186" s="81"/>
      <c r="B186" s="4" t="s">
        <v>122</v>
      </c>
      <c r="C186" s="6"/>
      <c r="D186" s="6"/>
      <c r="E186" s="6">
        <v>245</v>
      </c>
      <c r="F186" s="6">
        <v>245</v>
      </c>
      <c r="G186" s="4"/>
      <c r="H186" s="90"/>
      <c r="I186" s="90"/>
    </row>
    <row r="187" spans="1:9" ht="35.25" customHeight="1">
      <c r="A187" s="81"/>
      <c r="B187" s="75" t="s">
        <v>145</v>
      </c>
      <c r="C187" s="6" t="s">
        <v>87</v>
      </c>
      <c r="D187" s="6" t="s">
        <v>111</v>
      </c>
      <c r="E187" s="6">
        <v>19900</v>
      </c>
      <c r="F187" s="6">
        <v>19887</v>
      </c>
      <c r="G187" s="4"/>
      <c r="H187" s="91"/>
      <c r="I187" s="91"/>
    </row>
    <row r="188" spans="1:9">
      <c r="A188" s="1"/>
      <c r="B188" s="13" t="s">
        <v>8</v>
      </c>
      <c r="C188" s="1"/>
      <c r="D188" s="1"/>
      <c r="E188" s="1"/>
      <c r="F188" s="1"/>
      <c r="G188" s="1"/>
      <c r="H188" s="93">
        <f>H182</f>
        <v>12428540.48</v>
      </c>
      <c r="I188" s="93">
        <f>I182</f>
        <v>12103825.4</v>
      </c>
    </row>
    <row r="189" spans="1:9" ht="47.25">
      <c r="A189" s="81" t="s">
        <v>123</v>
      </c>
      <c r="B189" s="75" t="s">
        <v>144</v>
      </c>
      <c r="C189" s="6" t="s">
        <v>87</v>
      </c>
      <c r="D189" s="6" t="s">
        <v>111</v>
      </c>
      <c r="E189" s="6">
        <v>30500</v>
      </c>
      <c r="F189" s="6">
        <v>28821</v>
      </c>
      <c r="G189" s="4"/>
      <c r="H189" s="89">
        <v>8682764.2300000004</v>
      </c>
      <c r="I189" s="89">
        <v>8408430.9499999993</v>
      </c>
    </row>
    <row r="190" spans="1:9">
      <c r="A190" s="81"/>
      <c r="B190" s="4" t="s">
        <v>121</v>
      </c>
      <c r="C190" s="6"/>
      <c r="D190" s="6"/>
      <c r="E190" s="6"/>
      <c r="F190" s="6"/>
      <c r="G190" s="4"/>
      <c r="H190" s="90"/>
      <c r="I190" s="90"/>
    </row>
    <row r="191" spans="1:9">
      <c r="A191" s="81"/>
      <c r="B191" s="4" t="s">
        <v>124</v>
      </c>
      <c r="C191" s="6"/>
      <c r="D191" s="6"/>
      <c r="E191" s="6">
        <v>12500</v>
      </c>
      <c r="F191" s="6">
        <v>13670</v>
      </c>
      <c r="G191" s="4"/>
      <c r="H191" s="90"/>
      <c r="I191" s="90"/>
    </row>
    <row r="192" spans="1:9" ht="38.25" customHeight="1">
      <c r="A192" s="81"/>
      <c r="B192" s="75" t="s">
        <v>145</v>
      </c>
      <c r="C192" s="6" t="s">
        <v>87</v>
      </c>
      <c r="D192" s="6" t="s">
        <v>111</v>
      </c>
      <c r="E192" s="6">
        <v>9200</v>
      </c>
      <c r="F192" s="6">
        <v>8385</v>
      </c>
      <c r="G192" s="4"/>
      <c r="H192" s="91"/>
      <c r="I192" s="91"/>
    </row>
    <row r="193" spans="1:9">
      <c r="A193" s="1"/>
      <c r="B193" s="13" t="s">
        <v>8</v>
      </c>
      <c r="C193" s="1"/>
      <c r="D193" s="1"/>
      <c r="E193" s="1">
        <f>E189+E192</f>
        <v>39700</v>
      </c>
      <c r="F193" s="1">
        <f t="shared" ref="F193:G193" si="19">F189+F192</f>
        <v>37206</v>
      </c>
      <c r="G193" s="1">
        <f t="shared" si="19"/>
        <v>0</v>
      </c>
      <c r="H193" s="93">
        <f>H189</f>
        <v>8682764.2300000004</v>
      </c>
      <c r="I193" s="93">
        <f>I189</f>
        <v>8408430.9499999993</v>
      </c>
    </row>
    <row r="194" spans="1:9">
      <c r="A194" s="39" t="s">
        <v>95</v>
      </c>
      <c r="B194" s="40"/>
      <c r="C194" s="1"/>
      <c r="D194" s="1"/>
      <c r="E194" s="1"/>
      <c r="F194" s="1"/>
      <c r="G194" s="1"/>
      <c r="H194" s="94">
        <f>H193++H188+H181+H173</f>
        <v>56641438.229999997</v>
      </c>
      <c r="I194" s="94">
        <f>I193++I188+I181+I173</f>
        <v>55430942.280000001</v>
      </c>
    </row>
    <row r="195" spans="1:9" ht="47.25">
      <c r="A195" s="81" t="s">
        <v>125</v>
      </c>
      <c r="B195" s="75" t="s">
        <v>146</v>
      </c>
      <c r="C195" s="86" t="s">
        <v>126</v>
      </c>
      <c r="D195" s="6" t="s">
        <v>127</v>
      </c>
      <c r="E195" s="6">
        <v>14</v>
      </c>
      <c r="F195" s="6">
        <v>14</v>
      </c>
      <c r="G195" s="4"/>
      <c r="H195" s="89">
        <v>6027885.3399999999</v>
      </c>
      <c r="I195" s="89">
        <v>5843662.8200000003</v>
      </c>
    </row>
    <row r="196" spans="1:9">
      <c r="A196" s="81"/>
      <c r="B196" s="4" t="s">
        <v>128</v>
      </c>
      <c r="C196" s="6"/>
      <c r="D196" s="6"/>
      <c r="E196" s="6"/>
      <c r="F196" s="6"/>
      <c r="G196" s="4"/>
      <c r="H196" s="90"/>
      <c r="I196" s="90"/>
    </row>
    <row r="197" spans="1:9">
      <c r="A197" s="81"/>
      <c r="B197" s="4" t="s">
        <v>129</v>
      </c>
      <c r="C197" s="6"/>
      <c r="D197" s="6"/>
      <c r="E197" s="6">
        <v>7</v>
      </c>
      <c r="F197" s="6">
        <v>7</v>
      </c>
      <c r="G197" s="4"/>
      <c r="H197" s="90"/>
      <c r="I197" s="90"/>
    </row>
    <row r="198" spans="1:9" ht="47.25">
      <c r="A198" s="81"/>
      <c r="B198" s="75" t="s">
        <v>147</v>
      </c>
      <c r="C198" s="86" t="s">
        <v>126</v>
      </c>
      <c r="D198" s="6" t="s">
        <v>127</v>
      </c>
      <c r="E198" s="6">
        <v>56</v>
      </c>
      <c r="F198" s="6">
        <v>56</v>
      </c>
      <c r="G198" s="4"/>
      <c r="H198" s="90"/>
      <c r="I198" s="90"/>
    </row>
    <row r="199" spans="1:9">
      <c r="A199" s="81"/>
      <c r="B199" s="4" t="s">
        <v>128</v>
      </c>
      <c r="C199" s="6"/>
      <c r="D199" s="6"/>
      <c r="E199" s="6"/>
      <c r="F199" s="6"/>
      <c r="G199" s="4"/>
      <c r="H199" s="90"/>
      <c r="I199" s="90"/>
    </row>
    <row r="200" spans="1:9" ht="47.25">
      <c r="A200" s="81"/>
      <c r="B200" s="75" t="s">
        <v>148</v>
      </c>
      <c r="C200" s="6" t="s">
        <v>130</v>
      </c>
      <c r="D200" s="6" t="s">
        <v>127</v>
      </c>
      <c r="E200" s="6">
        <v>117</v>
      </c>
      <c r="F200" s="6">
        <v>117</v>
      </c>
      <c r="G200" s="4"/>
      <c r="H200" s="90"/>
      <c r="I200" s="90"/>
    </row>
    <row r="201" spans="1:9">
      <c r="A201" s="81"/>
      <c r="B201" s="4"/>
      <c r="C201" s="4"/>
      <c r="D201" s="4"/>
      <c r="E201" s="6"/>
      <c r="F201" s="6"/>
      <c r="G201" s="4"/>
      <c r="H201" s="90"/>
      <c r="I201" s="90"/>
    </row>
    <row r="202" spans="1:9">
      <c r="A202" s="81"/>
      <c r="B202" s="4"/>
      <c r="C202" s="4" t="s">
        <v>134</v>
      </c>
      <c r="D202" s="4"/>
      <c r="E202" s="6">
        <v>15</v>
      </c>
      <c r="F202" s="6">
        <v>15</v>
      </c>
      <c r="G202" s="4"/>
      <c r="H202" s="91"/>
      <c r="I202" s="91"/>
    </row>
    <row r="203" spans="1:9">
      <c r="A203" s="1"/>
      <c r="B203" s="13" t="s">
        <v>8</v>
      </c>
      <c r="C203" s="1"/>
      <c r="D203" s="1"/>
      <c r="E203" s="79">
        <f>E195+E198+E200</f>
        <v>187</v>
      </c>
      <c r="F203" s="79">
        <f t="shared" ref="F203:G203" si="20">F195+F198+F200</f>
        <v>187</v>
      </c>
      <c r="G203" s="79">
        <f t="shared" si="20"/>
        <v>0</v>
      </c>
      <c r="H203" s="93">
        <f>H195</f>
        <v>6027885.3399999999</v>
      </c>
      <c r="I203" s="93">
        <f>I195</f>
        <v>5843662.8200000003</v>
      </c>
    </row>
    <row r="204" spans="1:9" ht="31.5">
      <c r="A204" s="81" t="s">
        <v>131</v>
      </c>
      <c r="B204" s="75" t="s">
        <v>149</v>
      </c>
      <c r="C204" s="6" t="s">
        <v>132</v>
      </c>
      <c r="D204" s="6" t="s">
        <v>133</v>
      </c>
      <c r="E204" s="6">
        <v>54</v>
      </c>
      <c r="F204" s="6">
        <v>55</v>
      </c>
      <c r="G204" s="4"/>
      <c r="H204" s="89">
        <v>8997340.4600000009</v>
      </c>
      <c r="I204" s="89">
        <v>8886111.0999999996</v>
      </c>
    </row>
    <row r="205" spans="1:9" ht="78.75">
      <c r="A205" s="81"/>
      <c r="B205" s="75" t="s">
        <v>150</v>
      </c>
      <c r="C205" s="6" t="s">
        <v>132</v>
      </c>
      <c r="D205" s="6" t="s">
        <v>133</v>
      </c>
      <c r="E205" s="6">
        <v>6</v>
      </c>
      <c r="F205" s="6">
        <v>6</v>
      </c>
      <c r="G205" s="4"/>
      <c r="H205" s="90"/>
      <c r="I205" s="90"/>
    </row>
    <row r="206" spans="1:9" ht="31.5">
      <c r="A206" s="81"/>
      <c r="B206" s="75" t="s">
        <v>151</v>
      </c>
      <c r="C206" s="6" t="s">
        <v>132</v>
      </c>
      <c r="D206" s="6" t="s">
        <v>133</v>
      </c>
      <c r="E206" s="6">
        <v>36</v>
      </c>
      <c r="F206" s="6">
        <v>37</v>
      </c>
      <c r="G206" s="4"/>
      <c r="H206" s="90"/>
      <c r="I206" s="90"/>
    </row>
    <row r="207" spans="1:9" ht="31.5">
      <c r="A207" s="81"/>
      <c r="B207" s="75" t="s">
        <v>152</v>
      </c>
      <c r="C207" s="6" t="s">
        <v>132</v>
      </c>
      <c r="D207" s="6" t="s">
        <v>133</v>
      </c>
      <c r="E207" s="6">
        <v>50</v>
      </c>
      <c r="F207" s="6">
        <v>51</v>
      </c>
      <c r="G207" s="4"/>
      <c r="H207" s="91"/>
      <c r="I207" s="91"/>
    </row>
    <row r="208" spans="1:9">
      <c r="A208" s="16"/>
      <c r="B208" s="13" t="s">
        <v>8</v>
      </c>
      <c r="C208" s="16"/>
      <c r="D208" s="16"/>
      <c r="E208" s="16">
        <f>E204+E205+E206+E207</f>
        <v>146</v>
      </c>
      <c r="F208" s="16">
        <f t="shared" ref="F208:G208" si="21">F204+F205+F206+F207</f>
        <v>149</v>
      </c>
      <c r="G208" s="16">
        <f t="shared" si="21"/>
        <v>0</v>
      </c>
      <c r="H208" s="95">
        <f>H204</f>
        <v>8997340.4600000009</v>
      </c>
      <c r="I208" s="95">
        <f>I204</f>
        <v>8886111.0999999996</v>
      </c>
    </row>
    <row r="209" spans="1:9" ht="18" customHeight="1">
      <c r="A209" s="96" t="s">
        <v>95</v>
      </c>
      <c r="B209" s="96"/>
      <c r="C209" s="97"/>
      <c r="D209" s="16"/>
      <c r="E209" s="16"/>
      <c r="F209" s="98"/>
      <c r="G209" s="98"/>
      <c r="H209" s="99">
        <f>H208+H203</f>
        <v>15025225.800000001</v>
      </c>
      <c r="I209" s="99">
        <f>I208+I203</f>
        <v>14729773.92</v>
      </c>
    </row>
    <row r="210" spans="1:9">
      <c r="A210" s="16"/>
      <c r="B210" s="16"/>
      <c r="C210" s="16"/>
      <c r="D210" s="16"/>
      <c r="E210" s="16"/>
      <c r="F210" s="98"/>
      <c r="G210" s="98"/>
      <c r="H210" s="98"/>
      <c r="I210" s="98"/>
    </row>
    <row r="211" spans="1:9">
      <c r="A211" s="100" t="s">
        <v>154</v>
      </c>
      <c r="B211" s="16"/>
      <c r="C211" s="16"/>
      <c r="D211" s="16"/>
      <c r="E211" s="16"/>
      <c r="F211" s="98"/>
      <c r="G211" s="98"/>
      <c r="H211" s="99">
        <f>H209+H194+H164+H132+H127+H84</f>
        <v>1271978063.75</v>
      </c>
      <c r="I211" s="99">
        <f>I209+I194+I164+I132+I127+I84</f>
        <v>1269221339.6697352</v>
      </c>
    </row>
  </sheetData>
  <mergeCells count="73">
    <mergeCell ref="A194:B194"/>
    <mergeCell ref="A209:B209"/>
    <mergeCell ref="A164:B164"/>
    <mergeCell ref="A204:A207"/>
    <mergeCell ref="H204:H207"/>
    <mergeCell ref="I204:I207"/>
    <mergeCell ref="A142:A151"/>
    <mergeCell ref="H142:H151"/>
    <mergeCell ref="I142:I151"/>
    <mergeCell ref="H189:H192"/>
    <mergeCell ref="I189:I192"/>
    <mergeCell ref="A195:A202"/>
    <mergeCell ref="H195:H202"/>
    <mergeCell ref="I195:I202"/>
    <mergeCell ref="A189:A192"/>
    <mergeCell ref="A182:A187"/>
    <mergeCell ref="H182:H187"/>
    <mergeCell ref="I182:I187"/>
    <mergeCell ref="A174:A180"/>
    <mergeCell ref="H174:H180"/>
    <mergeCell ref="I174:I180"/>
    <mergeCell ref="A165:A172"/>
    <mergeCell ref="H165:H172"/>
    <mergeCell ref="I165:I172"/>
    <mergeCell ref="H153:H162"/>
    <mergeCell ref="I153:I162"/>
    <mergeCell ref="B155:B156"/>
    <mergeCell ref="B157:B158"/>
    <mergeCell ref="B159:B160"/>
    <mergeCell ref="B161:B162"/>
    <mergeCell ref="B146:B147"/>
    <mergeCell ref="B148:B149"/>
    <mergeCell ref="B150:B151"/>
    <mergeCell ref="A153:A162"/>
    <mergeCell ref="B153:B154"/>
    <mergeCell ref="A137:A140"/>
    <mergeCell ref="H137:H140"/>
    <mergeCell ref="I137:I140"/>
    <mergeCell ref="B142:B143"/>
    <mergeCell ref="B144:B145"/>
    <mergeCell ref="A6:I6"/>
    <mergeCell ref="A133:I133"/>
    <mergeCell ref="A134:A135"/>
    <mergeCell ref="H134:H135"/>
    <mergeCell ref="I134:I135"/>
    <mergeCell ref="H4:I4"/>
    <mergeCell ref="C4:G4"/>
    <mergeCell ref="A2:I2"/>
    <mergeCell ref="A1:I1"/>
    <mergeCell ref="A84:B84"/>
    <mergeCell ref="A7:A14"/>
    <mergeCell ref="A15:A25"/>
    <mergeCell ref="A26:A35"/>
    <mergeCell ref="A77:A83"/>
    <mergeCell ref="A36:A43"/>
    <mergeCell ref="A44:A51"/>
    <mergeCell ref="A60:A68"/>
    <mergeCell ref="A69:A76"/>
    <mergeCell ref="A52:A59"/>
    <mergeCell ref="B4:B5"/>
    <mergeCell ref="A4:A5"/>
    <mergeCell ref="A132:B132"/>
    <mergeCell ref="A86:A90"/>
    <mergeCell ref="A91:A95"/>
    <mergeCell ref="A96:A99"/>
    <mergeCell ref="A100:A103"/>
    <mergeCell ref="A104:A107"/>
    <mergeCell ref="A108:A111"/>
    <mergeCell ref="A112:A115"/>
    <mergeCell ref="A116:A119"/>
    <mergeCell ref="A120:A122"/>
    <mergeCell ref="A123:A126"/>
    <mergeCell ref="A127:B127"/>
  </mergeCells>
  <pageMargins left="0.70866141732283472" right="0.11811023622047245" top="0.15748031496062992" bottom="0.35433070866141736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E6" sqref="E6"/>
    </sheetView>
  </sheetViews>
  <sheetFormatPr defaultRowHeight="15.75"/>
  <cols>
    <col min="1" max="1" width="53" style="1" customWidth="1"/>
    <col min="2" max="2" width="46" style="1" customWidth="1"/>
    <col min="3" max="3" width="16.42578125" style="1" customWidth="1"/>
    <col min="4" max="4" width="18.28515625" style="1" customWidth="1"/>
    <col min="5" max="5" width="12.5703125" style="1" customWidth="1"/>
    <col min="6" max="6" width="12.85546875" style="1" customWidth="1"/>
    <col min="7" max="7" width="15.5703125" style="1" customWidth="1"/>
    <col min="8" max="8" width="18" style="1" customWidth="1"/>
    <col min="9" max="9" width="18.5703125" style="1" customWidth="1"/>
    <col min="10" max="11" width="10.140625" style="1" bestFit="1" customWidth="1"/>
    <col min="12" max="12" width="11.28515625" style="1" bestFit="1" customWidth="1"/>
    <col min="13" max="16384" width="9.140625" style="1"/>
  </cols>
  <sheetData>
    <row r="1" spans="1:12">
      <c r="A1" s="4"/>
      <c r="B1" s="4"/>
      <c r="C1" s="4"/>
      <c r="D1" s="4"/>
      <c r="E1" s="4"/>
      <c r="F1" s="4"/>
      <c r="G1" s="4"/>
      <c r="H1" s="4"/>
      <c r="I1" s="4"/>
    </row>
    <row r="2" spans="1:12" ht="90" customHeight="1">
      <c r="A2" s="52" t="s">
        <v>62</v>
      </c>
      <c r="B2" s="52" t="s">
        <v>69</v>
      </c>
      <c r="C2" s="52" t="s">
        <v>63</v>
      </c>
      <c r="D2" s="52" t="s">
        <v>18</v>
      </c>
      <c r="E2" s="52"/>
      <c r="F2" s="52"/>
      <c r="G2" s="52" t="s">
        <v>68</v>
      </c>
      <c r="H2" s="52"/>
      <c r="I2" s="52"/>
    </row>
    <row r="3" spans="1:12" ht="85.5" customHeight="1">
      <c r="A3" s="52"/>
      <c r="B3" s="52"/>
      <c r="C3" s="52"/>
      <c r="D3" s="2" t="s">
        <v>49</v>
      </c>
      <c r="E3" s="2" t="s">
        <v>66</v>
      </c>
      <c r="F3" s="2" t="s">
        <v>67</v>
      </c>
      <c r="G3" s="2" t="s">
        <v>49</v>
      </c>
      <c r="H3" s="2" t="s">
        <v>66</v>
      </c>
      <c r="I3" s="2" t="s">
        <v>67</v>
      </c>
    </row>
    <row r="4" spans="1:12" ht="23.25" customHeight="1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</row>
    <row r="5" spans="1:12" ht="23.25" customHeight="1">
      <c r="A5" s="54" t="s">
        <v>74</v>
      </c>
      <c r="B5" s="54"/>
      <c r="C5" s="54"/>
      <c r="D5" s="54"/>
      <c r="E5" s="54"/>
      <c r="F5" s="54"/>
      <c r="G5" s="54"/>
      <c r="H5" s="54"/>
      <c r="I5" s="54"/>
    </row>
    <row r="6" spans="1:12" ht="47.25">
      <c r="A6" s="2" t="s">
        <v>5</v>
      </c>
      <c r="B6" s="2" t="s">
        <v>50</v>
      </c>
      <c r="C6" s="2" t="s">
        <v>64</v>
      </c>
      <c r="D6" s="3">
        <f>Лист1!F23+Лист1!F33+Лист1!F49+Лист1!F57+Лист1!F65+Лист1!F74+Лист1!F86+Лист1!F91+Лист1!F96+Лист1!F100+Лист1!F104+Лист1!F108+Лист1!F112+Лист1!F116+Лист1!F120+Лист1!F123</f>
        <v>299</v>
      </c>
      <c r="E6" s="3">
        <f>Лист1!G23+Лист1!G33+Лист1!G49+Лист1!G57+Лист1!G65+Лист1!G74+Лист1!G86+Лист1!G91+Лист1!G96+Лист1!G100+Лист1!G104+Лист1!G108+Лист1!G112+Лист1!G116+Лист1!G120+Лист1!G123</f>
        <v>301</v>
      </c>
      <c r="F6" s="3" t="e">
        <f>Лист1!#REF!+Лист1!#REF!+Лист1!#REF!+Лист1!#REF!+Лист1!#REF!+Лист1!#REF!+Лист1!#REF!+Лист1!#REF!+Лист1!#REF!+Лист1!#REF!+Лист1!#REF!+Лист1!#REF!+Лист1!#REF!+Лист1!#REF!+Лист1!#REF!+Лист1!#REF!</f>
        <v>#REF!</v>
      </c>
      <c r="G6" s="53">
        <v>305653085.74000001</v>
      </c>
      <c r="H6" s="53">
        <v>300728347.56</v>
      </c>
      <c r="I6" s="53">
        <v>299309456.56</v>
      </c>
      <c r="J6" s="1">
        <f>$G$6/$D$10*D6/1000</f>
        <v>67897.676549970289</v>
      </c>
      <c r="K6" s="1">
        <f>$H$6/$E$10*E6/1000</f>
        <v>67541.585297388447</v>
      </c>
      <c r="L6" s="1" t="e">
        <f>$I$6/$F$10*F6/1000</f>
        <v>#REF!</v>
      </c>
    </row>
    <row r="7" spans="1:12" ht="63">
      <c r="A7" s="2" t="s">
        <v>6</v>
      </c>
      <c r="B7" s="2" t="s">
        <v>51</v>
      </c>
      <c r="C7" s="2" t="s">
        <v>64</v>
      </c>
      <c r="D7" s="3">
        <f>Лист1!F24+Лист1!F34+Лист1!F50+Лист1!F58+Лист1!F66+Лист1!F75+Лист1!F87+Лист1!F92+Лист1!F97+Лист1!F101+Лист1!F105+Лист1!F109+Лист1!F113+Лист1!F117+Лист1!F121+Лист1!F124</f>
        <v>977</v>
      </c>
      <c r="E7" s="3">
        <f>Лист1!G24+Лист1!G34+Лист1!G50+Лист1!G58+Лист1!G66+Лист1!G75+Лист1!G87+Лист1!G92+Лист1!G97+Лист1!G101+Лист1!G105+Лист1!G109+Лист1!G113+Лист1!G117+Лист1!G121+Лист1!G124</f>
        <v>969</v>
      </c>
      <c r="F7" s="3" t="e">
        <f>Лист1!#REF!+Лист1!#REF!+Лист1!#REF!+Лист1!#REF!+Лист1!#REF!+Лист1!#REF!+Лист1!#REF!+Лист1!#REF!+Лист1!#REF!+Лист1!#REF!+Лист1!#REF!+Лист1!#REF!+Лист1!#REF!+Лист1!#REF!+Лист1!#REF!+Лист1!#REF!</f>
        <v>#REF!</v>
      </c>
      <c r="G7" s="53"/>
      <c r="H7" s="53"/>
      <c r="I7" s="53"/>
      <c r="J7" s="1">
        <f t="shared" ref="J7:J9" si="0">$G$6/$D$10*D7/1000</f>
        <v>221859.63207130757</v>
      </c>
      <c r="K7" s="1">
        <f t="shared" ref="K7:K9" si="1">$H$6/$E$10*E7/1000</f>
        <v>217434.53871484852</v>
      </c>
      <c r="L7" s="1" t="e">
        <f t="shared" ref="L7:L9" si="2">$I$6/$F$10*F7/1000</f>
        <v>#REF!</v>
      </c>
    </row>
    <row r="8" spans="1:12" ht="63">
      <c r="A8" s="2" t="s">
        <v>70</v>
      </c>
      <c r="B8" s="2" t="s">
        <v>52</v>
      </c>
      <c r="C8" s="2" t="s">
        <v>64</v>
      </c>
      <c r="D8" s="3">
        <f>Лист1!F67+Лист1!F88+Лист1!F93+Лист1!F98+Лист1!F102+Лист1!F106+Лист1!F110+Лист1!F114+Лист1!F118+Лист1!F125</f>
        <v>70</v>
      </c>
      <c r="E8" s="3">
        <f>Лист1!G67+Лист1!G88+Лист1!G93+Лист1!G98+Лист1!G102+Лист1!G106+Лист1!G110+Лист1!G114+Лист1!G118+Лист1!G125</f>
        <v>70.2</v>
      </c>
      <c r="F8" s="3" t="e">
        <f>Лист1!#REF!+Лист1!#REF!+Лист1!#REF!+Лист1!#REF!+Лист1!#REF!+Лист1!#REF!+Лист1!#REF!+Лист1!#REF!+Лист1!#REF!+Лист1!#REF!</f>
        <v>#REF!</v>
      </c>
      <c r="G8" s="53"/>
      <c r="H8" s="53"/>
      <c r="I8" s="53"/>
      <c r="J8" s="1">
        <f t="shared" si="0"/>
        <v>15895.777118722139</v>
      </c>
      <c r="K8" s="1">
        <f t="shared" si="1"/>
        <v>15752.22354776302</v>
      </c>
      <c r="L8" s="1" t="e">
        <f t="shared" si="2"/>
        <v>#REF!</v>
      </c>
    </row>
    <row r="9" spans="1:12" ht="47.25">
      <c r="A9" s="2" t="s">
        <v>71</v>
      </c>
      <c r="B9" s="2" t="s">
        <v>53</v>
      </c>
      <c r="C9" s="2" t="s">
        <v>64</v>
      </c>
      <c r="D9" s="3"/>
      <c r="E9" s="3"/>
      <c r="F9" s="3"/>
      <c r="G9" s="53"/>
      <c r="H9" s="53"/>
      <c r="I9" s="53"/>
      <c r="J9" s="1">
        <f t="shared" si="0"/>
        <v>0</v>
      </c>
      <c r="K9" s="1">
        <f t="shared" si="1"/>
        <v>0</v>
      </c>
      <c r="L9" s="1" t="e">
        <f t="shared" si="2"/>
        <v>#REF!</v>
      </c>
    </row>
    <row r="10" spans="1:12">
      <c r="A10" s="4"/>
      <c r="B10" s="2" t="s">
        <v>58</v>
      </c>
      <c r="C10" s="4"/>
      <c r="D10" s="3">
        <f>SUM(D6:D9)</f>
        <v>1346</v>
      </c>
      <c r="E10" s="3">
        <f t="shared" ref="E10:F10" si="3">SUM(E6:E9)</f>
        <v>1340.2</v>
      </c>
      <c r="F10" s="3" t="e">
        <f t="shared" si="3"/>
        <v>#REF!</v>
      </c>
      <c r="G10" s="53"/>
      <c r="H10" s="53"/>
      <c r="I10" s="53"/>
    </row>
    <row r="11" spans="1:12" ht="20.25">
      <c r="A11" s="55" t="s">
        <v>76</v>
      </c>
      <c r="B11" s="55"/>
      <c r="C11" s="55"/>
      <c r="D11" s="55"/>
      <c r="E11" s="55"/>
      <c r="F11" s="55"/>
      <c r="G11" s="55"/>
      <c r="H11" s="55"/>
      <c r="I11" s="55"/>
    </row>
    <row r="12" spans="1:12" ht="31.5">
      <c r="A12" s="2" t="s">
        <v>2</v>
      </c>
      <c r="B12" s="2" t="s">
        <v>20</v>
      </c>
      <c r="C12" s="2" t="s">
        <v>64</v>
      </c>
      <c r="D12" s="3">
        <f>Лист1!F7+Лист1!F15+Лист1!F26+Лист1!F36+Лист1!F44+Лист1!F52+Лист1!F60+Лист1!F69+Лист1!F77</f>
        <v>1355</v>
      </c>
      <c r="E12" s="3">
        <f>Лист1!G7+Лист1!G15+Лист1!G26+Лист1!G36+Лист1!G44+Лист1!G52+Лист1!G60+Лист1!G69+Лист1!G77</f>
        <v>1322</v>
      </c>
      <c r="F12" s="3" t="e">
        <f>Лист1!#REF!+Лист1!#REF!+Лист1!#REF!+Лист1!#REF!+Лист1!#REF!+Лист1!#REF!+Лист1!#REF!+Лист1!#REF!+Лист1!#REF!</f>
        <v>#REF!</v>
      </c>
      <c r="G12" s="53">
        <v>744479344.26999998</v>
      </c>
      <c r="H12" s="53">
        <v>657280501.16999996</v>
      </c>
      <c r="I12" s="53">
        <v>908980703.53999996</v>
      </c>
      <c r="J12" s="1">
        <f>$G$12/$D$20*D12/1000</f>
        <v>314552.38898841594</v>
      </c>
      <c r="K12" s="1">
        <f>$H$12/$E$20*E12/1000</f>
        <v>276992.29281056422</v>
      </c>
      <c r="L12" s="1" t="e">
        <f>$I$12/$F$20*F12/1000</f>
        <v>#REF!</v>
      </c>
    </row>
    <row r="13" spans="1:12" ht="31.5">
      <c r="A13" s="2" t="s">
        <v>10</v>
      </c>
      <c r="B13" s="2" t="s">
        <v>21</v>
      </c>
      <c r="C13" s="2" t="s">
        <v>64</v>
      </c>
      <c r="D13" s="3">
        <f>Лист1!F8+Лист1!F16+Лист1!F28+Лист1!F37+Лист1!F45+Лист1!F53+Лист1!F61+Лист1!F70+Лист1!F78</f>
        <v>42</v>
      </c>
      <c r="E13" s="3">
        <f>Лист1!G8+Лист1!G16+Лист1!G28+Лист1!G37+Лист1!G45+Лист1!G53+Лист1!G61+Лист1!G70+Лист1!G78</f>
        <v>42</v>
      </c>
      <c r="F13" s="3" t="e">
        <f>Лист1!#REF!+Лист1!#REF!+Лист1!#REF!+Лист1!#REF!+Лист1!#REF!+Лист1!#REF!+Лист1!#REF!+Лист1!#REF!+Лист1!#REF!</f>
        <v>#REF!</v>
      </c>
      <c r="G13" s="53"/>
      <c r="H13" s="53"/>
      <c r="I13" s="53"/>
      <c r="J13" s="1">
        <f t="shared" ref="J13:J19" si="4">$G$12/$D$20*D13/1000</f>
        <v>9749.9633487184274</v>
      </c>
      <c r="K13" s="1">
        <f t="shared" ref="K13:K19" si="5">$H$12/$E$20*E13/1000</f>
        <v>8800.0577141026461</v>
      </c>
      <c r="L13" s="1" t="e">
        <f t="shared" ref="L13:L19" si="6">$I$12/$F$20*F13/1000</f>
        <v>#REF!</v>
      </c>
    </row>
    <row r="14" spans="1:12" ht="31.5">
      <c r="A14" s="2" t="s">
        <v>59</v>
      </c>
      <c r="B14" s="2" t="s">
        <v>56</v>
      </c>
      <c r="C14" s="2" t="s">
        <v>64</v>
      </c>
      <c r="D14" s="3"/>
      <c r="E14" s="3"/>
      <c r="F14" s="3"/>
      <c r="G14" s="53"/>
      <c r="H14" s="53"/>
      <c r="I14" s="53"/>
      <c r="J14" s="1">
        <f t="shared" si="4"/>
        <v>0</v>
      </c>
      <c r="K14" s="1">
        <f t="shared" si="5"/>
        <v>0</v>
      </c>
      <c r="L14" s="1" t="e">
        <f t="shared" si="6"/>
        <v>#REF!</v>
      </c>
    </row>
    <row r="15" spans="1:12" ht="31.5">
      <c r="A15" s="2" t="s">
        <v>3</v>
      </c>
      <c r="B15" s="2" t="s">
        <v>22</v>
      </c>
      <c r="C15" s="2" t="s">
        <v>64</v>
      </c>
      <c r="D15" s="3">
        <f>Лист1!F10+Лист1!F18+Лист1!F29+Лист1!F39+Лист1!F46+Лист1!F54+Лист1!F62+Лист1!F71+Лист1!F80</f>
        <v>1606</v>
      </c>
      <c r="E15" s="3">
        <f>Лист1!G10+Лист1!G18+Лист1!G29+Лист1!G39+Лист1!G46+Лист1!G54+Лист1!G62+Лист1!G71+Лист1!G80</f>
        <v>1570</v>
      </c>
      <c r="F15" s="3" t="e">
        <f>Лист1!#REF!+Лист1!#REF!+Лист1!#REF!+Лист1!#REF!+Лист1!#REF!+Лист1!#REF!+Лист1!#REF!+Лист1!#REF!+Лист1!#REF!</f>
        <v>#REF!</v>
      </c>
      <c r="G15" s="53"/>
      <c r="H15" s="53"/>
      <c r="I15" s="53"/>
      <c r="J15" s="1">
        <f t="shared" si="4"/>
        <v>372820.02709623321</v>
      </c>
      <c r="K15" s="1">
        <f t="shared" si="5"/>
        <v>328954.53836050368</v>
      </c>
      <c r="L15" s="1" t="e">
        <f t="shared" si="6"/>
        <v>#REF!</v>
      </c>
    </row>
    <row r="16" spans="1:12" ht="31.5">
      <c r="A16" s="2" t="s">
        <v>11</v>
      </c>
      <c r="B16" s="2" t="s">
        <v>23</v>
      </c>
      <c r="C16" s="2" t="s">
        <v>64</v>
      </c>
      <c r="D16" s="3">
        <f>Лист1!F11+Лист1!F19+Лист1!F30+Лист1!F40+Лист1!F47+Лист1!F55+Лист1!F63+Лист1!F72+Лист1!F81</f>
        <v>54</v>
      </c>
      <c r="E16" s="3">
        <f>Лист1!G11+Лист1!G19+Лист1!G30+Лист1!G40+Лист1!G47+Лист1!G55+Лист1!G63+Лист1!G72+Лист1!G81</f>
        <v>54</v>
      </c>
      <c r="F16" s="3" t="e">
        <f>Лист1!#REF!+Лист1!#REF!+Лист1!#REF!+Лист1!#REF!+Лист1!#REF!+Лист1!#REF!+Лист1!#REF!+Лист1!#REF!+Лист1!#REF!</f>
        <v>#REF!</v>
      </c>
      <c r="G16" s="53"/>
      <c r="H16" s="53"/>
      <c r="I16" s="53"/>
      <c r="J16" s="1">
        <f t="shared" si="4"/>
        <v>12535.667162637979</v>
      </c>
      <c r="K16" s="1">
        <f t="shared" si="5"/>
        <v>11314.359918131973</v>
      </c>
      <c r="L16" s="1" t="e">
        <f t="shared" si="6"/>
        <v>#REF!</v>
      </c>
    </row>
    <row r="17" spans="1:12" ht="31.5">
      <c r="A17" s="2" t="s">
        <v>60</v>
      </c>
      <c r="B17" s="2" t="s">
        <v>55</v>
      </c>
      <c r="C17" s="2" t="s">
        <v>64</v>
      </c>
      <c r="D17" s="3"/>
      <c r="E17" s="3"/>
      <c r="F17" s="3"/>
      <c r="G17" s="53"/>
      <c r="H17" s="53"/>
      <c r="I17" s="53"/>
      <c r="J17" s="1">
        <f t="shared" si="4"/>
        <v>0</v>
      </c>
      <c r="K17" s="1">
        <f t="shared" si="5"/>
        <v>0</v>
      </c>
      <c r="L17" s="1" t="e">
        <f t="shared" si="6"/>
        <v>#REF!</v>
      </c>
    </row>
    <row r="18" spans="1:12" ht="31.5">
      <c r="A18" s="2" t="s">
        <v>4</v>
      </c>
      <c r="B18" s="2" t="s">
        <v>24</v>
      </c>
      <c r="C18" s="2" t="s">
        <v>64</v>
      </c>
      <c r="D18" s="3">
        <f>Лист1!F13+Лист1!F21+Лист1!F32+Лист1!F42+Лист1!F48+Лист1!F56+Лист1!F64+Лист1!F73+Лист1!F82</f>
        <v>150</v>
      </c>
      <c r="E18" s="3">
        <f>Лист1!G13+Лист1!G21+Лист1!G32+Лист1!G42+Лист1!G48+Лист1!G56+Лист1!G64+Лист1!G73+Лист1!G82</f>
        <v>149</v>
      </c>
      <c r="F18" s="3" t="e">
        <f>Лист1!#REF!+Лист1!#REF!+Лист1!#REF!+Лист1!#REF!+Лист1!#REF!+Лист1!#REF!+Лист1!#REF!+Лист1!#REF!+Лист1!#REF!</f>
        <v>#REF!</v>
      </c>
      <c r="G18" s="53"/>
      <c r="H18" s="53"/>
      <c r="I18" s="53"/>
      <c r="J18" s="1">
        <f t="shared" si="4"/>
        <v>34821.297673994384</v>
      </c>
      <c r="K18" s="1">
        <f t="shared" si="5"/>
        <v>31219.252366697481</v>
      </c>
      <c r="L18" s="1" t="e">
        <f t="shared" si="6"/>
        <v>#REF!</v>
      </c>
    </row>
    <row r="19" spans="1:12" ht="31.5">
      <c r="A19" s="2" t="s">
        <v>61</v>
      </c>
      <c r="B19" s="2" t="s">
        <v>57</v>
      </c>
      <c r="C19" s="2" t="s">
        <v>64</v>
      </c>
      <c r="D19" s="3"/>
      <c r="E19" s="3"/>
      <c r="F19" s="3"/>
      <c r="G19" s="53"/>
      <c r="H19" s="53"/>
      <c r="I19" s="53"/>
      <c r="J19" s="1">
        <f t="shared" si="4"/>
        <v>0</v>
      </c>
      <c r="K19" s="1">
        <f t="shared" si="5"/>
        <v>0</v>
      </c>
      <c r="L19" s="1" t="e">
        <f t="shared" si="6"/>
        <v>#REF!</v>
      </c>
    </row>
    <row r="20" spans="1:12" ht="39.75" customHeight="1">
      <c r="A20" s="4"/>
      <c r="B20" s="2" t="s">
        <v>72</v>
      </c>
      <c r="C20" s="2"/>
      <c r="D20" s="3">
        <f>SUM(D12:D19)</f>
        <v>3207</v>
      </c>
      <c r="E20" s="3">
        <f t="shared" ref="E20:F20" si="7">SUM(E12:E19)</f>
        <v>3137</v>
      </c>
      <c r="F20" s="3" t="e">
        <f t="shared" si="7"/>
        <v>#REF!</v>
      </c>
      <c r="G20" s="53"/>
      <c r="H20" s="53"/>
      <c r="I20" s="53"/>
    </row>
    <row r="21" spans="1:12">
      <c r="A21" s="6"/>
      <c r="B21" s="6"/>
      <c r="C21" s="6"/>
      <c r="D21" s="6"/>
      <c r="E21" s="6"/>
      <c r="F21" s="6"/>
      <c r="G21" s="6"/>
      <c r="H21" s="6"/>
      <c r="I21" s="6"/>
    </row>
    <row r="22" spans="1:12" ht="20.25">
      <c r="A22" s="55" t="s">
        <v>75</v>
      </c>
      <c r="B22" s="55"/>
      <c r="C22" s="55"/>
      <c r="D22" s="55"/>
      <c r="E22" s="55"/>
      <c r="F22" s="55"/>
      <c r="G22" s="55"/>
      <c r="H22" s="55"/>
      <c r="I22" s="55"/>
    </row>
    <row r="23" spans="1:12" ht="72.75" customHeight="1">
      <c r="A23" s="2" t="s">
        <v>48</v>
      </c>
      <c r="B23" s="2" t="s">
        <v>54</v>
      </c>
      <c r="C23" s="2" t="s">
        <v>65</v>
      </c>
      <c r="D23" s="3">
        <f>205884+235776+130000</f>
        <v>571660</v>
      </c>
      <c r="E23" s="3">
        <f>206000+235000+130000</f>
        <v>571000</v>
      </c>
      <c r="F23" s="3">
        <f>206000+235000+130000</f>
        <v>571000</v>
      </c>
      <c r="G23" s="53">
        <v>21320413.899999999</v>
      </c>
      <c r="H23" s="53">
        <v>26757991.899999999</v>
      </c>
      <c r="I23" s="53">
        <v>18441880.780000001</v>
      </c>
      <c r="J23" s="1">
        <f>G23/D23/1000</f>
        <v>3.7295619599062378E-2</v>
      </c>
      <c r="K23" s="1">
        <f t="shared" ref="K23:L23" si="8">H23/E23/1000</f>
        <v>4.6861632049036775E-2</v>
      </c>
      <c r="L23" s="1">
        <f t="shared" si="8"/>
        <v>3.229751450087566E-2</v>
      </c>
    </row>
    <row r="24" spans="1:12">
      <c r="A24" s="5"/>
      <c r="B24" s="2" t="s">
        <v>73</v>
      </c>
      <c r="C24" s="5"/>
      <c r="D24" s="3">
        <f>SUM(D23)</f>
        <v>571660</v>
      </c>
      <c r="E24" s="3">
        <f t="shared" ref="E24:F24" si="9">SUM(E23)</f>
        <v>571000</v>
      </c>
      <c r="F24" s="3">
        <f t="shared" si="9"/>
        <v>571000</v>
      </c>
      <c r="G24" s="53"/>
      <c r="H24" s="53"/>
      <c r="I24" s="53"/>
    </row>
  </sheetData>
  <mergeCells count="17">
    <mergeCell ref="G23:G24"/>
    <mergeCell ref="H23:H24"/>
    <mergeCell ref="I23:I24"/>
    <mergeCell ref="A5:I5"/>
    <mergeCell ref="A22:I22"/>
    <mergeCell ref="A11:I11"/>
    <mergeCell ref="B2:B3"/>
    <mergeCell ref="A2:A3"/>
    <mergeCell ref="G12:G20"/>
    <mergeCell ref="H12:H20"/>
    <mergeCell ref="I12:I20"/>
    <mergeCell ref="D2:F2"/>
    <mergeCell ref="C2:C3"/>
    <mergeCell ref="G6:G10"/>
    <mergeCell ref="H6:H10"/>
    <mergeCell ref="I6:I10"/>
    <mergeCell ref="G2:I2"/>
  </mergeCells>
  <pageMargins left="0.7" right="0.7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2025-03-18T13:49:59Z</dcterms:modified>
</cp:coreProperties>
</file>