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495" yWindow="375" windowWidth="25305" windowHeight="15225" activeTab="1"/>
  </bookViews>
  <sheets>
    <sheet name="ТКО" sheetId="1" r:id="rId1"/>
    <sheet name="Кладбища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" i="2"/>
  <c r="W10"/>
  <c r="W11"/>
  <c r="W12"/>
  <c r="W13"/>
  <c r="W14"/>
  <c r="W15"/>
  <c r="W16"/>
  <c r="W17"/>
  <c r="W18"/>
  <c r="W19"/>
  <c r="W8"/>
  <c r="W7"/>
  <c r="H8"/>
  <c r="H9"/>
  <c r="H10"/>
  <c r="H11"/>
  <c r="H12"/>
  <c r="H13"/>
  <c r="H14"/>
  <c r="H15"/>
  <c r="H16"/>
  <c r="H17"/>
  <c r="H18"/>
  <c r="H19"/>
  <c r="I19" s="1"/>
  <c r="H7"/>
  <c r="G8"/>
  <c r="G9"/>
  <c r="G10"/>
  <c r="G11"/>
  <c r="G12"/>
  <c r="G13"/>
  <c r="G14"/>
  <c r="G15"/>
  <c r="G16"/>
  <c r="G17"/>
  <c r="G18"/>
  <c r="I18" s="1"/>
  <c r="G19"/>
  <c r="G7"/>
  <c r="T8"/>
  <c r="T9"/>
  <c r="T10"/>
  <c r="T11"/>
  <c r="T12"/>
  <c r="T13"/>
  <c r="T14"/>
  <c r="T15"/>
  <c r="T16"/>
  <c r="T17"/>
  <c r="T18"/>
  <c r="T19"/>
  <c r="T7"/>
  <c r="Q8"/>
  <c r="Q9"/>
  <c r="Q10"/>
  <c r="Q11"/>
  <c r="Q12"/>
  <c r="Q13"/>
  <c r="Q14"/>
  <c r="Q15"/>
  <c r="Q16"/>
  <c r="Q17"/>
  <c r="Q18"/>
  <c r="Q19"/>
  <c r="Q7"/>
  <c r="N8"/>
  <c r="N9"/>
  <c r="N10"/>
  <c r="N11"/>
  <c r="N12"/>
  <c r="N13"/>
  <c r="N14"/>
  <c r="N15"/>
  <c r="N16"/>
  <c r="N17"/>
  <c r="N18"/>
  <c r="N19"/>
  <c r="N7"/>
  <c r="L8"/>
  <c r="L9"/>
  <c r="L10"/>
  <c r="L11"/>
  <c r="L12"/>
  <c r="L13"/>
  <c r="L14"/>
  <c r="L15"/>
  <c r="L16"/>
  <c r="L17"/>
  <c r="L18"/>
  <c r="L19"/>
  <c r="L7"/>
  <c r="I10"/>
  <c r="I11"/>
  <c r="N7" i="1"/>
  <c r="N8"/>
  <c r="N9"/>
  <c r="N10"/>
  <c r="N11"/>
  <c r="N12"/>
  <c r="N13"/>
  <c r="N14"/>
  <c r="N15"/>
  <c r="N16"/>
  <c r="N17"/>
  <c r="N18"/>
  <c r="N6"/>
  <c r="K7"/>
  <c r="K8"/>
  <c r="K9"/>
  <c r="K10"/>
  <c r="K11"/>
  <c r="K12"/>
  <c r="K13"/>
  <c r="K14"/>
  <c r="K15"/>
  <c r="K16"/>
  <c r="K17"/>
  <c r="K18"/>
  <c r="K6"/>
  <c r="G7"/>
  <c r="G8"/>
  <c r="G9"/>
  <c r="G10"/>
  <c r="G11"/>
  <c r="G12"/>
  <c r="G13"/>
  <c r="G14"/>
  <c r="G15"/>
  <c r="G16"/>
  <c r="G17"/>
  <c r="G18"/>
  <c r="G6"/>
  <c r="F7"/>
  <c r="F8"/>
  <c r="F9"/>
  <c r="F10"/>
  <c r="O10" s="1"/>
  <c r="R10" s="1"/>
  <c r="F11"/>
  <c r="F12"/>
  <c r="F13"/>
  <c r="F14"/>
  <c r="F15"/>
  <c r="F16"/>
  <c r="F17"/>
  <c r="F18"/>
  <c r="O18" s="1"/>
  <c r="R18" s="1"/>
  <c r="F6"/>
  <c r="I14" i="2" l="1"/>
  <c r="X19"/>
  <c r="Y19" s="1"/>
  <c r="O14" i="1"/>
  <c r="R14" s="1"/>
  <c r="T18"/>
  <c r="S18"/>
  <c r="T10"/>
  <c r="S10"/>
  <c r="T14"/>
  <c r="S14"/>
  <c r="O15"/>
  <c r="R15" s="1"/>
  <c r="O16"/>
  <c r="R16" s="1"/>
  <c r="O8"/>
  <c r="R8" s="1"/>
  <c r="O17"/>
  <c r="R17" s="1"/>
  <c r="O9"/>
  <c r="R9" s="1"/>
  <c r="O11"/>
  <c r="R11" s="1"/>
  <c r="O12"/>
  <c r="R12" s="1"/>
  <c r="O13"/>
  <c r="R13" s="1"/>
  <c r="I15" i="2"/>
  <c r="X15" s="1"/>
  <c r="I12"/>
  <c r="X12" s="1"/>
  <c r="I17"/>
  <c r="X17"/>
  <c r="X18"/>
  <c r="X10"/>
  <c r="X11"/>
  <c r="X14"/>
  <c r="I16"/>
  <c r="X16" s="1"/>
  <c r="I8"/>
  <c r="X8" s="1"/>
  <c r="O7" i="1"/>
  <c r="R7" s="1"/>
  <c r="I9" i="2"/>
  <c r="X9" s="1"/>
  <c r="I13"/>
  <c r="X13" s="1"/>
  <c r="I7"/>
  <c r="X7" s="1"/>
  <c r="O6" i="1"/>
  <c r="R6" s="1"/>
  <c r="Z19" i="2" l="1"/>
  <c r="T13" i="1"/>
  <c r="S13"/>
  <c r="T6"/>
  <c r="S6"/>
  <c r="T15"/>
  <c r="S15"/>
  <c r="T16"/>
  <c r="S16"/>
  <c r="T8"/>
  <c r="S8"/>
  <c r="O19"/>
  <c r="T17"/>
  <c r="S17"/>
  <c r="T7"/>
  <c r="S7"/>
  <c r="T9"/>
  <c r="S9"/>
  <c r="T11"/>
  <c r="S11"/>
  <c r="T12"/>
  <c r="S12"/>
  <c r="Z9" i="2"/>
  <c r="Y9"/>
  <c r="Z8"/>
  <c r="Y8"/>
  <c r="Z18"/>
  <c r="Y18"/>
  <c r="Z10"/>
  <c r="Y10"/>
  <c r="Z11"/>
  <c r="Y11"/>
  <c r="Z13"/>
  <c r="Y13"/>
  <c r="X20"/>
  <c r="Y23" s="1"/>
  <c r="Z7"/>
  <c r="Y7"/>
  <c r="Z12"/>
  <c r="Y12"/>
  <c r="Z14"/>
  <c r="Y14"/>
  <c r="Z16"/>
  <c r="Y16"/>
  <c r="Z15"/>
  <c r="Y15"/>
  <c r="Z17"/>
  <c r="Y17"/>
  <c r="R19" i="1"/>
  <c r="T21" s="1"/>
  <c r="T19" l="1"/>
  <c r="S19"/>
  <c r="Z20" i="2"/>
  <c r="Y20"/>
</calcChain>
</file>

<file path=xl/sharedStrings.xml><?xml version="1.0" encoding="utf-8"?>
<sst xmlns="http://schemas.openxmlformats.org/spreadsheetml/2006/main" count="80" uniqueCount="58">
  <si>
    <t>Выльгорт</t>
  </si>
  <si>
    <t>Зеленец</t>
  </si>
  <si>
    <t>Пажга</t>
  </si>
  <si>
    <t>Лэзым</t>
  </si>
  <si>
    <t>Мандач</t>
  </si>
  <si>
    <t>Нювчим</t>
  </si>
  <si>
    <t>Озёл</t>
  </si>
  <si>
    <t>Палевицы</t>
  </si>
  <si>
    <t>Слудка</t>
  </si>
  <si>
    <t>Часово</t>
  </si>
  <si>
    <t>Шошка</t>
  </si>
  <si>
    <t>Ыб</t>
  </si>
  <si>
    <t>Яснэг</t>
  </si>
  <si>
    <t>№ п/п</t>
  </si>
  <si>
    <t>Сельское поселение</t>
  </si>
  <si>
    <t>Количество площадок</t>
  </si>
  <si>
    <t>Цена за содержание 1 площадки, руб.</t>
  </si>
  <si>
    <t>Ремонт 3 площадок</t>
  </si>
  <si>
    <t>Вывоз не ТКО</t>
  </si>
  <si>
    <t>Объем за 2023, куб.м</t>
  </si>
  <si>
    <t>Ограждение, руб.</t>
  </si>
  <si>
    <t>Основание, руб.</t>
  </si>
  <si>
    <t>3 контейнера, руб.</t>
  </si>
  <si>
    <t>Цена за 1 куб.м, руб.</t>
  </si>
  <si>
    <t>Цена за создание 3 площадок с 3 контейнерами, руб.</t>
  </si>
  <si>
    <t>Итого:</t>
  </si>
  <si>
    <t>Цена содержания, руб.</t>
  </si>
  <si>
    <t>Итого ремонт, руб.</t>
  </si>
  <si>
    <t>Итого вывоз не ТКО, руб.</t>
  </si>
  <si>
    <t>Итого полномочие, руб.</t>
  </si>
  <si>
    <t>Коэффициент населения К=</t>
  </si>
  <si>
    <t>Сумма с учетом коэффицента, руб.</t>
  </si>
  <si>
    <t>Трi = ТКОк + АОк + ДРк + НКГОк + АДк + ЗС</t>
  </si>
  <si>
    <t>Трi = СД + СЗ + РП + НКГО</t>
  </si>
  <si>
    <t>Количество захоронений, ед.</t>
  </si>
  <si>
    <t>Норматив</t>
  </si>
  <si>
    <t>ТКО</t>
  </si>
  <si>
    <t>Договор РО за ТКО, руб.</t>
  </si>
  <si>
    <t>Акарицидная обработка</t>
  </si>
  <si>
    <t>Площадь кладбищ, кв.м</t>
  </si>
  <si>
    <t>Цена за обработку 1 кв.м, руб.</t>
  </si>
  <si>
    <t>Итого за кладбища, руб.</t>
  </si>
  <si>
    <t>Дератизация</t>
  </si>
  <si>
    <t>Цена за обработку за 1 кв.м, руб.</t>
  </si>
  <si>
    <t>Вырубка зеленых насаждений</t>
  </si>
  <si>
    <t>Цена за 1 дерево, руб.</t>
  </si>
  <si>
    <t>Вырубка 10 деревьев, руб.</t>
  </si>
  <si>
    <t>Зимнее содержание проездов</t>
  </si>
  <si>
    <t>Итого за очистку снега, руб.</t>
  </si>
  <si>
    <t>Тариф 1 полугодие, руб.</t>
  </si>
  <si>
    <t>Тариф 2 полугодие, руб.</t>
  </si>
  <si>
    <t>Цена за 1 полугодие, руб.</t>
  </si>
  <si>
    <t>Цена за 2 полугодие, руб</t>
  </si>
  <si>
    <t>Протяженность проезда на территории кладбища, км</t>
  </si>
  <si>
    <t>Цена за очистку снега 1 км, руб.</t>
  </si>
  <si>
    <t>квартал</t>
  </si>
  <si>
    <t>ТКО по уд.весу</t>
  </si>
  <si>
    <t>по уд.весу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</si>
</sst>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/>
    <xf numFmtId="4" fontId="2" fillId="0" borderId="0" xfId="0" applyNumberFormat="1" applyFont="1"/>
    <xf numFmtId="164" fontId="0" fillId="0" borderId="0" xfId="0" applyNumberFormat="1"/>
    <xf numFmtId="1" fontId="0" fillId="0" borderId="1" xfId="0" applyNumberFormat="1" applyBorder="1"/>
    <xf numFmtId="1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" fontId="2" fillId="2" borderId="1" xfId="0" applyNumberFormat="1" applyFont="1" applyFill="1" applyBorder="1"/>
    <xf numFmtId="1" fontId="0" fillId="2" borderId="1" xfId="0" applyNumberForma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Z33"/>
  <sheetViews>
    <sheetView workbookViewId="0">
      <selection activeCell="T14" sqref="T14"/>
    </sheetView>
  </sheetViews>
  <sheetFormatPr defaultRowHeight="15"/>
  <cols>
    <col min="3" max="3" width="20.28515625" bestFit="1" customWidth="1"/>
    <col min="4" max="4" width="13.42578125" customWidth="1"/>
    <col min="5" max="6" width="16.7109375" customWidth="1"/>
    <col min="7" max="7" width="15.42578125" customWidth="1"/>
    <col min="8" max="8" width="18.28515625" bestFit="1" customWidth="1"/>
    <col min="9" max="9" width="17" bestFit="1" customWidth="1"/>
    <col min="10" max="10" width="19.140625" bestFit="1" customWidth="1"/>
    <col min="11" max="11" width="19.140625" customWidth="1"/>
    <col min="12" max="12" width="21.7109375" bestFit="1" customWidth="1"/>
    <col min="13" max="13" width="15.85546875" bestFit="1" customWidth="1"/>
    <col min="14" max="14" width="14" customWidth="1"/>
    <col min="17" max="17" width="12.42578125" customWidth="1"/>
    <col min="18" max="18" width="15" customWidth="1"/>
    <col min="19" max="19" width="13.140625" bestFit="1" customWidth="1"/>
    <col min="20" max="20" width="12" customWidth="1"/>
  </cols>
  <sheetData>
    <row r="2" spans="2:26" ht="15.75">
      <c r="G2" s="35" t="s">
        <v>33</v>
      </c>
      <c r="H2" s="35"/>
      <c r="I2" s="35"/>
      <c r="J2" s="35"/>
    </row>
    <row r="4" spans="2:26" ht="15.75">
      <c r="B4" s="24" t="s">
        <v>13</v>
      </c>
      <c r="C4" s="23" t="s">
        <v>14</v>
      </c>
      <c r="D4" s="23" t="s">
        <v>15</v>
      </c>
      <c r="E4" s="23" t="s">
        <v>16</v>
      </c>
      <c r="F4" s="28" t="s">
        <v>26</v>
      </c>
      <c r="G4" s="30" t="s">
        <v>24</v>
      </c>
      <c r="H4" s="27" t="s">
        <v>17</v>
      </c>
      <c r="I4" s="27"/>
      <c r="J4" s="27"/>
      <c r="K4" s="28" t="s">
        <v>27</v>
      </c>
      <c r="L4" s="27" t="s">
        <v>18</v>
      </c>
      <c r="M4" s="27"/>
      <c r="N4" s="30" t="s">
        <v>28</v>
      </c>
      <c r="O4" s="23" t="s">
        <v>29</v>
      </c>
      <c r="P4" s="23"/>
      <c r="Q4" s="33" t="s">
        <v>30</v>
      </c>
      <c r="R4" s="33" t="s">
        <v>31</v>
      </c>
    </row>
    <row r="5" spans="2:26" ht="63" customHeight="1">
      <c r="B5" s="24"/>
      <c r="C5" s="23"/>
      <c r="D5" s="23"/>
      <c r="E5" s="23"/>
      <c r="F5" s="29"/>
      <c r="G5" s="30"/>
      <c r="H5" s="4" t="s">
        <v>20</v>
      </c>
      <c r="I5" s="4" t="s">
        <v>21</v>
      </c>
      <c r="J5" s="4" t="s">
        <v>22</v>
      </c>
      <c r="K5" s="29"/>
      <c r="L5" s="4" t="s">
        <v>19</v>
      </c>
      <c r="M5" s="4" t="s">
        <v>23</v>
      </c>
      <c r="N5" s="30"/>
      <c r="O5" s="23"/>
      <c r="P5" s="23"/>
      <c r="Q5" s="34"/>
      <c r="R5" s="34"/>
      <c r="S5" s="1" t="s">
        <v>55</v>
      </c>
      <c r="T5" s="19" t="s">
        <v>56</v>
      </c>
      <c r="U5" s="1"/>
      <c r="V5" s="1"/>
      <c r="W5" s="1"/>
      <c r="X5" s="1"/>
      <c r="Y5" s="1"/>
      <c r="Z5" s="1"/>
    </row>
    <row r="6" spans="2:26" ht="15.75">
      <c r="B6" s="2">
        <v>1</v>
      </c>
      <c r="C6" s="3" t="s">
        <v>0</v>
      </c>
      <c r="D6" s="5">
        <v>41</v>
      </c>
      <c r="E6" s="7">
        <v>2000</v>
      </c>
      <c r="F6" s="7">
        <f>D6*E6</f>
        <v>82000</v>
      </c>
      <c r="G6" s="7">
        <f>217614*3</f>
        <v>652842</v>
      </c>
      <c r="H6" s="7">
        <v>27980</v>
      </c>
      <c r="I6" s="7">
        <v>45255</v>
      </c>
      <c r="J6" s="7">
        <v>62535</v>
      </c>
      <c r="K6" s="7">
        <f>SUM(H6:J6)</f>
        <v>135770</v>
      </c>
      <c r="L6" s="7">
        <v>600</v>
      </c>
      <c r="M6" s="7">
        <v>1055</v>
      </c>
      <c r="N6" s="7">
        <f>L6*M6</f>
        <v>633000</v>
      </c>
      <c r="O6" s="25">
        <f>F6+G6+K6+N6</f>
        <v>1503612</v>
      </c>
      <c r="P6" s="26"/>
      <c r="Q6" s="5">
        <v>1</v>
      </c>
      <c r="R6" s="6">
        <f>O6*Q6</f>
        <v>1503612</v>
      </c>
      <c r="S6" s="15">
        <f>R6/4</f>
        <v>375903</v>
      </c>
      <c r="T6" s="21">
        <f>R6*28.461941/100</f>
        <v>427957.16030892002</v>
      </c>
      <c r="U6" s="1"/>
      <c r="V6" s="1"/>
      <c r="W6" s="1"/>
      <c r="X6" s="1"/>
      <c r="Y6" s="1"/>
      <c r="Z6" s="1"/>
    </row>
    <row r="7" spans="2:26" ht="15.75">
      <c r="B7" s="2">
        <v>2</v>
      </c>
      <c r="C7" s="3" t="s">
        <v>1</v>
      </c>
      <c r="D7" s="5">
        <v>15</v>
      </c>
      <c r="E7" s="7">
        <v>2000</v>
      </c>
      <c r="F7" s="7">
        <f t="shared" ref="F7:F18" si="0">D7*E7</f>
        <v>30000</v>
      </c>
      <c r="G7" s="7">
        <f t="shared" ref="G7:G18" si="1">217614*3</f>
        <v>652842</v>
      </c>
      <c r="H7" s="7">
        <v>27980</v>
      </c>
      <c r="I7" s="7">
        <v>45255</v>
      </c>
      <c r="J7" s="7">
        <v>62535</v>
      </c>
      <c r="K7" s="7">
        <f t="shared" ref="K7:K18" si="2">SUM(H7:J7)</f>
        <v>135770</v>
      </c>
      <c r="L7" s="7">
        <v>140</v>
      </c>
      <c r="M7" s="7">
        <v>950</v>
      </c>
      <c r="N7" s="7">
        <f t="shared" ref="N7:N18" si="3">L7*M7</f>
        <v>133000</v>
      </c>
      <c r="O7" s="25">
        <f t="shared" ref="O7:O18" si="4">F7+G7+K7+N7</f>
        <v>951612</v>
      </c>
      <c r="P7" s="26"/>
      <c r="Q7" s="5">
        <v>0.95</v>
      </c>
      <c r="R7" s="6">
        <f t="shared" ref="R7:R18" si="5">O7*Q7</f>
        <v>904031.39999999991</v>
      </c>
      <c r="S7" s="15">
        <f t="shared" ref="S7:S18" si="6">R7/4</f>
        <v>226007.84999999998</v>
      </c>
      <c r="T7" s="18">
        <f t="shared" ref="T7:T18" si="7">R7*28.461941/100</f>
        <v>257304.88368947397</v>
      </c>
      <c r="U7" s="1"/>
      <c r="V7" s="1"/>
      <c r="W7" s="1"/>
      <c r="X7" s="1"/>
      <c r="Y7" s="1"/>
      <c r="Z7" s="1"/>
    </row>
    <row r="8" spans="2:26" ht="15.75">
      <c r="B8" s="2">
        <v>3</v>
      </c>
      <c r="C8" s="3" t="s">
        <v>2</v>
      </c>
      <c r="D8" s="5">
        <v>21</v>
      </c>
      <c r="E8" s="7">
        <v>2000</v>
      </c>
      <c r="F8" s="7">
        <f t="shared" si="0"/>
        <v>42000</v>
      </c>
      <c r="G8" s="7">
        <f t="shared" si="1"/>
        <v>652842</v>
      </c>
      <c r="H8" s="7">
        <v>27980</v>
      </c>
      <c r="I8" s="7">
        <v>45255</v>
      </c>
      <c r="J8" s="7">
        <v>62535</v>
      </c>
      <c r="K8" s="7">
        <f t="shared" si="2"/>
        <v>135770</v>
      </c>
      <c r="L8" s="7">
        <v>254</v>
      </c>
      <c r="M8" s="7">
        <v>1055</v>
      </c>
      <c r="N8" s="7">
        <f t="shared" si="3"/>
        <v>267970</v>
      </c>
      <c r="O8" s="25">
        <f t="shared" si="4"/>
        <v>1098582</v>
      </c>
      <c r="P8" s="26"/>
      <c r="Q8" s="5">
        <v>0.9</v>
      </c>
      <c r="R8" s="6">
        <f t="shared" si="5"/>
        <v>988723.8</v>
      </c>
      <c r="S8" s="15">
        <f t="shared" si="6"/>
        <v>247180.95</v>
      </c>
      <c r="T8" s="18">
        <f t="shared" si="7"/>
        <v>281409.98460895801</v>
      </c>
      <c r="U8" s="1"/>
      <c r="V8" s="1"/>
      <c r="W8" s="1"/>
      <c r="X8" s="1"/>
      <c r="Y8" s="1"/>
      <c r="Z8" s="1"/>
    </row>
    <row r="9" spans="2:26" ht="15.75">
      <c r="B9" s="2">
        <v>4</v>
      </c>
      <c r="C9" s="3" t="s">
        <v>3</v>
      </c>
      <c r="D9" s="5">
        <v>5</v>
      </c>
      <c r="E9" s="7">
        <v>2000</v>
      </c>
      <c r="F9" s="7">
        <f t="shared" si="0"/>
        <v>10000</v>
      </c>
      <c r="G9" s="7">
        <f t="shared" si="1"/>
        <v>652842</v>
      </c>
      <c r="H9" s="7">
        <v>27980</v>
      </c>
      <c r="I9" s="7">
        <v>45255</v>
      </c>
      <c r="J9" s="7">
        <v>62535</v>
      </c>
      <c r="K9" s="7">
        <f t="shared" si="2"/>
        <v>135770</v>
      </c>
      <c r="L9" s="7">
        <v>0</v>
      </c>
      <c r="M9" s="7">
        <v>0</v>
      </c>
      <c r="N9" s="7">
        <f t="shared" si="3"/>
        <v>0</v>
      </c>
      <c r="O9" s="25">
        <f t="shared" si="4"/>
        <v>798612</v>
      </c>
      <c r="P9" s="26"/>
      <c r="Q9" s="5">
        <v>0.55000000000000004</v>
      </c>
      <c r="R9" s="6">
        <f t="shared" si="5"/>
        <v>439236.60000000003</v>
      </c>
      <c r="S9" s="15">
        <f t="shared" si="6"/>
        <v>109809.15000000001</v>
      </c>
      <c r="T9" s="18">
        <f t="shared" si="7"/>
        <v>125015.261942406</v>
      </c>
      <c r="U9" s="1"/>
      <c r="V9" s="1"/>
      <c r="W9" s="1"/>
      <c r="X9" s="1"/>
      <c r="Y9" s="1"/>
      <c r="Z9" s="1"/>
    </row>
    <row r="10" spans="2:26" ht="15.75">
      <c r="B10" s="2">
        <v>5</v>
      </c>
      <c r="C10" s="3" t="s">
        <v>4</v>
      </c>
      <c r="D10" s="5">
        <v>5</v>
      </c>
      <c r="E10" s="7">
        <v>2000</v>
      </c>
      <c r="F10" s="7">
        <f t="shared" si="0"/>
        <v>10000</v>
      </c>
      <c r="G10" s="7">
        <f t="shared" si="1"/>
        <v>652842</v>
      </c>
      <c r="H10" s="7">
        <v>27980</v>
      </c>
      <c r="I10" s="7">
        <v>45255</v>
      </c>
      <c r="J10" s="7">
        <v>62535</v>
      </c>
      <c r="K10" s="7">
        <f t="shared" si="2"/>
        <v>135770</v>
      </c>
      <c r="L10" s="7">
        <v>0</v>
      </c>
      <c r="M10" s="7">
        <v>0</v>
      </c>
      <c r="N10" s="7">
        <f t="shared" si="3"/>
        <v>0</v>
      </c>
      <c r="O10" s="25">
        <f t="shared" si="4"/>
        <v>798612</v>
      </c>
      <c r="P10" s="26"/>
      <c r="Q10" s="5">
        <v>0.4</v>
      </c>
      <c r="R10" s="6">
        <f t="shared" si="5"/>
        <v>319444.80000000005</v>
      </c>
      <c r="S10" s="15">
        <f t="shared" si="6"/>
        <v>79861.200000000012</v>
      </c>
      <c r="T10" s="18">
        <f t="shared" si="7"/>
        <v>90920.19050356801</v>
      </c>
      <c r="U10" s="1"/>
      <c r="V10" s="1"/>
      <c r="W10" s="1"/>
      <c r="X10" s="1"/>
      <c r="Y10" s="1"/>
      <c r="Z10" s="1"/>
    </row>
    <row r="11" spans="2:26" ht="15.75">
      <c r="B11" s="2">
        <v>6</v>
      </c>
      <c r="C11" s="3" t="s">
        <v>5</v>
      </c>
      <c r="D11" s="5">
        <v>8</v>
      </c>
      <c r="E11" s="7">
        <v>2000</v>
      </c>
      <c r="F11" s="7">
        <f t="shared" si="0"/>
        <v>16000</v>
      </c>
      <c r="G11" s="7">
        <f t="shared" si="1"/>
        <v>652842</v>
      </c>
      <c r="H11" s="7">
        <v>27980</v>
      </c>
      <c r="I11" s="7">
        <v>45255</v>
      </c>
      <c r="J11" s="7">
        <v>62535</v>
      </c>
      <c r="K11" s="7">
        <f t="shared" si="2"/>
        <v>135770</v>
      </c>
      <c r="L11" s="7">
        <v>0</v>
      </c>
      <c r="M11" s="7">
        <v>0</v>
      </c>
      <c r="N11" s="7">
        <f t="shared" si="3"/>
        <v>0</v>
      </c>
      <c r="O11" s="25">
        <f t="shared" si="4"/>
        <v>804612</v>
      </c>
      <c r="P11" s="26"/>
      <c r="Q11" s="5">
        <v>0.5</v>
      </c>
      <c r="R11" s="6">
        <f t="shared" si="5"/>
        <v>402306</v>
      </c>
      <c r="S11" s="15">
        <f t="shared" si="6"/>
        <v>100576.5</v>
      </c>
      <c r="T11" s="18">
        <f t="shared" si="7"/>
        <v>114504.09635946</v>
      </c>
      <c r="U11" s="1"/>
      <c r="V11" s="1"/>
      <c r="W11" s="1"/>
      <c r="X11" s="1"/>
      <c r="Y11" s="1"/>
      <c r="Z11" s="1"/>
    </row>
    <row r="12" spans="2:26" ht="15.75">
      <c r="B12" s="2">
        <v>7</v>
      </c>
      <c r="C12" s="3" t="s">
        <v>6</v>
      </c>
      <c r="D12" s="5">
        <v>8</v>
      </c>
      <c r="E12" s="7">
        <v>2000</v>
      </c>
      <c r="F12" s="7">
        <f t="shared" si="0"/>
        <v>16000</v>
      </c>
      <c r="G12" s="7">
        <f t="shared" si="1"/>
        <v>652842</v>
      </c>
      <c r="H12" s="7">
        <v>27980</v>
      </c>
      <c r="I12" s="7">
        <v>45255</v>
      </c>
      <c r="J12" s="7">
        <v>62535</v>
      </c>
      <c r="K12" s="7">
        <f t="shared" si="2"/>
        <v>135770</v>
      </c>
      <c r="L12" s="7">
        <v>0</v>
      </c>
      <c r="M12" s="7">
        <v>0</v>
      </c>
      <c r="N12" s="7">
        <f t="shared" si="3"/>
        <v>0</v>
      </c>
      <c r="O12" s="25">
        <f t="shared" si="4"/>
        <v>804612</v>
      </c>
      <c r="P12" s="26"/>
      <c r="Q12" s="5">
        <v>0.45</v>
      </c>
      <c r="R12" s="6">
        <f t="shared" si="5"/>
        <v>362075.4</v>
      </c>
      <c r="S12" s="15">
        <f t="shared" si="6"/>
        <v>90518.85</v>
      </c>
      <c r="T12" s="18">
        <f t="shared" si="7"/>
        <v>103053.68672351401</v>
      </c>
      <c r="U12" s="1"/>
      <c r="V12" s="1"/>
      <c r="W12" s="1"/>
      <c r="X12" s="1"/>
      <c r="Y12" s="1"/>
      <c r="Z12" s="1"/>
    </row>
    <row r="13" spans="2:26" ht="15.75">
      <c r="B13" s="2">
        <v>8</v>
      </c>
      <c r="C13" s="3" t="s">
        <v>7</v>
      </c>
      <c r="D13" s="5">
        <v>19</v>
      </c>
      <c r="E13" s="7">
        <v>2000</v>
      </c>
      <c r="F13" s="7">
        <f t="shared" si="0"/>
        <v>38000</v>
      </c>
      <c r="G13" s="7">
        <f t="shared" si="1"/>
        <v>652842</v>
      </c>
      <c r="H13" s="7">
        <v>27980</v>
      </c>
      <c r="I13" s="7">
        <v>45255</v>
      </c>
      <c r="J13" s="7">
        <v>62535</v>
      </c>
      <c r="K13" s="7">
        <f t="shared" si="2"/>
        <v>135770</v>
      </c>
      <c r="L13" s="7">
        <v>0</v>
      </c>
      <c r="M13" s="7">
        <v>0</v>
      </c>
      <c r="N13" s="7">
        <f t="shared" si="3"/>
        <v>0</v>
      </c>
      <c r="O13" s="25">
        <f t="shared" si="4"/>
        <v>826612</v>
      </c>
      <c r="P13" s="26"/>
      <c r="Q13" s="5">
        <v>0.85</v>
      </c>
      <c r="R13" s="6">
        <f t="shared" si="5"/>
        <v>702620.2</v>
      </c>
      <c r="S13" s="15">
        <f t="shared" si="6"/>
        <v>175655.05</v>
      </c>
      <c r="T13" s="18">
        <f t="shared" si="7"/>
        <v>199979.34677808199</v>
      </c>
      <c r="U13" s="1"/>
      <c r="V13" s="1"/>
      <c r="W13" s="1"/>
      <c r="X13" s="1"/>
      <c r="Y13" s="1"/>
      <c r="Z13" s="1"/>
    </row>
    <row r="14" spans="2:26" ht="15.75">
      <c r="B14" s="2">
        <v>9</v>
      </c>
      <c r="C14" s="3" t="s">
        <v>8</v>
      </c>
      <c r="D14" s="5">
        <v>17</v>
      </c>
      <c r="E14" s="7">
        <v>2000</v>
      </c>
      <c r="F14" s="7">
        <f t="shared" si="0"/>
        <v>34000</v>
      </c>
      <c r="G14" s="7">
        <f t="shared" si="1"/>
        <v>652842</v>
      </c>
      <c r="H14" s="7">
        <v>27980</v>
      </c>
      <c r="I14" s="7">
        <v>45255</v>
      </c>
      <c r="J14" s="7">
        <v>62535</v>
      </c>
      <c r="K14" s="7">
        <f t="shared" si="2"/>
        <v>135770</v>
      </c>
      <c r="L14" s="7">
        <v>0</v>
      </c>
      <c r="M14" s="7">
        <v>0</v>
      </c>
      <c r="N14" s="7">
        <f t="shared" si="3"/>
        <v>0</v>
      </c>
      <c r="O14" s="25">
        <f t="shared" si="4"/>
        <v>822612</v>
      </c>
      <c r="P14" s="26"/>
      <c r="Q14" s="5">
        <v>0.6</v>
      </c>
      <c r="R14" s="6">
        <f t="shared" si="5"/>
        <v>493567.19999999995</v>
      </c>
      <c r="S14" s="15">
        <f t="shared" si="6"/>
        <v>123391.79999999999</v>
      </c>
      <c r="T14" s="18">
        <f t="shared" si="7"/>
        <v>140478.805259352</v>
      </c>
      <c r="U14" s="1"/>
      <c r="V14" s="1"/>
      <c r="W14" s="1"/>
      <c r="X14" s="1"/>
      <c r="Y14" s="1"/>
      <c r="Z14" s="1"/>
    </row>
    <row r="15" spans="2:26" ht="15.75">
      <c r="B15" s="2">
        <v>10</v>
      </c>
      <c r="C15" s="3" t="s">
        <v>9</v>
      </c>
      <c r="D15" s="5">
        <v>22</v>
      </c>
      <c r="E15" s="7">
        <v>2000</v>
      </c>
      <c r="F15" s="7">
        <f t="shared" si="0"/>
        <v>44000</v>
      </c>
      <c r="G15" s="7">
        <f t="shared" si="1"/>
        <v>652842</v>
      </c>
      <c r="H15" s="7">
        <v>27980</v>
      </c>
      <c r="I15" s="7">
        <v>45255</v>
      </c>
      <c r="J15" s="7">
        <v>62535</v>
      </c>
      <c r="K15" s="7">
        <f t="shared" si="2"/>
        <v>135770</v>
      </c>
      <c r="L15" s="7">
        <v>30</v>
      </c>
      <c r="M15" s="7">
        <v>931</v>
      </c>
      <c r="N15" s="7">
        <f t="shared" si="3"/>
        <v>27930</v>
      </c>
      <c r="O15" s="25">
        <f t="shared" si="4"/>
        <v>860542</v>
      </c>
      <c r="P15" s="26"/>
      <c r="Q15" s="5">
        <v>0.8</v>
      </c>
      <c r="R15" s="6">
        <f t="shared" si="5"/>
        <v>688433.60000000009</v>
      </c>
      <c r="S15" s="15">
        <f t="shared" si="6"/>
        <v>172108.40000000002</v>
      </c>
      <c r="T15" s="18">
        <f t="shared" si="7"/>
        <v>195941.56505617604</v>
      </c>
      <c r="U15" s="1"/>
      <c r="V15" s="1"/>
      <c r="W15" s="1"/>
      <c r="X15" s="1"/>
      <c r="Y15" s="1"/>
      <c r="Z15" s="1"/>
    </row>
    <row r="16" spans="2:26" ht="15.75">
      <c r="B16" s="2">
        <v>11</v>
      </c>
      <c r="C16" s="3" t="s">
        <v>10</v>
      </c>
      <c r="D16" s="5">
        <v>10</v>
      </c>
      <c r="E16" s="7">
        <v>2000</v>
      </c>
      <c r="F16" s="7">
        <f t="shared" si="0"/>
        <v>20000</v>
      </c>
      <c r="G16" s="7">
        <f t="shared" si="1"/>
        <v>652842</v>
      </c>
      <c r="H16" s="7">
        <v>27980</v>
      </c>
      <c r="I16" s="7">
        <v>45255</v>
      </c>
      <c r="J16" s="7">
        <v>62535</v>
      </c>
      <c r="K16" s="7">
        <f t="shared" si="2"/>
        <v>135770</v>
      </c>
      <c r="L16" s="7">
        <v>0</v>
      </c>
      <c r="M16" s="7">
        <v>0</v>
      </c>
      <c r="N16" s="7">
        <f t="shared" si="3"/>
        <v>0</v>
      </c>
      <c r="O16" s="25">
        <f t="shared" si="4"/>
        <v>808612</v>
      </c>
      <c r="P16" s="26"/>
      <c r="Q16" s="5">
        <v>0.65</v>
      </c>
      <c r="R16" s="6">
        <f t="shared" si="5"/>
        <v>525597.80000000005</v>
      </c>
      <c r="S16" s="15">
        <f t="shared" si="6"/>
        <v>131399.45000000001</v>
      </c>
      <c r="T16" s="18">
        <f t="shared" si="7"/>
        <v>149595.33573329801</v>
      </c>
      <c r="U16" s="1"/>
      <c r="V16" s="1"/>
      <c r="W16" s="1"/>
      <c r="X16" s="1"/>
      <c r="Y16" s="1"/>
      <c r="Z16" s="1"/>
    </row>
    <row r="17" spans="2:26" ht="15.75">
      <c r="B17" s="2">
        <v>12</v>
      </c>
      <c r="C17" s="3" t="s">
        <v>11</v>
      </c>
      <c r="D17" s="5">
        <v>15</v>
      </c>
      <c r="E17" s="7">
        <v>2000</v>
      </c>
      <c r="F17" s="7">
        <f t="shared" si="0"/>
        <v>30000</v>
      </c>
      <c r="G17" s="7">
        <f t="shared" si="1"/>
        <v>652842</v>
      </c>
      <c r="H17" s="7">
        <v>27980</v>
      </c>
      <c r="I17" s="7">
        <v>45255</v>
      </c>
      <c r="J17" s="7">
        <v>62535</v>
      </c>
      <c r="K17" s="7">
        <f t="shared" si="2"/>
        <v>135770</v>
      </c>
      <c r="L17" s="7">
        <v>0</v>
      </c>
      <c r="M17" s="7">
        <v>0</v>
      </c>
      <c r="N17" s="7">
        <f t="shared" si="3"/>
        <v>0</v>
      </c>
      <c r="O17" s="25">
        <f t="shared" si="4"/>
        <v>818612</v>
      </c>
      <c r="P17" s="26"/>
      <c r="Q17" s="5">
        <v>0.75</v>
      </c>
      <c r="R17" s="6">
        <f t="shared" si="5"/>
        <v>613959</v>
      </c>
      <c r="S17" s="15">
        <f t="shared" si="6"/>
        <v>153489.75</v>
      </c>
      <c r="T17" s="18">
        <f t="shared" si="7"/>
        <v>174744.64834419001</v>
      </c>
      <c r="U17" s="1"/>
      <c r="V17" s="1"/>
      <c r="W17" s="1"/>
      <c r="X17" s="1"/>
      <c r="Y17" s="1"/>
      <c r="Z17" s="1"/>
    </row>
    <row r="18" spans="2:26" ht="15.75">
      <c r="B18" s="2">
        <v>13</v>
      </c>
      <c r="C18" s="3" t="s">
        <v>12</v>
      </c>
      <c r="D18" s="5">
        <v>15</v>
      </c>
      <c r="E18" s="7">
        <v>2000</v>
      </c>
      <c r="F18" s="7">
        <f t="shared" si="0"/>
        <v>30000</v>
      </c>
      <c r="G18" s="7">
        <f t="shared" si="1"/>
        <v>652842</v>
      </c>
      <c r="H18" s="7">
        <v>27980</v>
      </c>
      <c r="I18" s="7">
        <v>45255</v>
      </c>
      <c r="J18" s="7">
        <v>62535</v>
      </c>
      <c r="K18" s="7">
        <f t="shared" si="2"/>
        <v>135770</v>
      </c>
      <c r="L18" s="7">
        <v>0</v>
      </c>
      <c r="M18" s="7">
        <v>0</v>
      </c>
      <c r="N18" s="7">
        <f t="shared" si="3"/>
        <v>0</v>
      </c>
      <c r="O18" s="25">
        <f t="shared" si="4"/>
        <v>818612</v>
      </c>
      <c r="P18" s="26"/>
      <c r="Q18" s="5">
        <v>0.7</v>
      </c>
      <c r="R18" s="6">
        <f t="shared" si="5"/>
        <v>573028.39999999991</v>
      </c>
      <c r="S18" s="15">
        <f t="shared" si="6"/>
        <v>143257.09999999998</v>
      </c>
      <c r="T18" s="18">
        <f t="shared" si="7"/>
        <v>163095.00512124397</v>
      </c>
      <c r="U18" s="1"/>
      <c r="V18" s="1"/>
      <c r="W18" s="1"/>
      <c r="X18" s="1"/>
      <c r="Y18" s="1"/>
      <c r="Z18" s="1"/>
    </row>
    <row r="19" spans="2:26" ht="15.75">
      <c r="C19" s="1" t="s">
        <v>25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31">
        <f>SUM(O6:P18)</f>
        <v>11715856</v>
      </c>
      <c r="P19" s="32"/>
      <c r="Q19" s="1"/>
      <c r="R19" s="8">
        <f>SUM(R6:R18)</f>
        <v>8516636.2000000011</v>
      </c>
      <c r="S19" s="14">
        <f>SUM(S6:S18)</f>
        <v>2129159.0500000003</v>
      </c>
      <c r="T19" s="18">
        <f>SUM(T6:T18)</f>
        <v>2423999.9704286419</v>
      </c>
      <c r="U19" s="1"/>
      <c r="V19" s="1"/>
      <c r="W19" s="1"/>
      <c r="X19" s="1"/>
      <c r="Y19" s="1"/>
      <c r="Z19" s="1"/>
    </row>
    <row r="20" spans="2:26" ht="15.7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v>2424000</v>
      </c>
      <c r="U20" s="1"/>
      <c r="V20" s="1"/>
      <c r="W20" s="1"/>
      <c r="X20" s="1"/>
      <c r="Y20" s="1"/>
      <c r="Z20" s="1"/>
    </row>
    <row r="21" spans="2:26" ht="15.7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>
        <f>T20/R19*100</f>
        <v>28.461941347218751</v>
      </c>
      <c r="U21" s="1"/>
      <c r="V21" s="1"/>
      <c r="W21" s="1"/>
      <c r="X21" s="1"/>
      <c r="Y21" s="1"/>
      <c r="Z21" s="1"/>
    </row>
    <row r="22" spans="2:26" ht="15.7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2:26" ht="15.7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2:26" ht="15.7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2:26" ht="15.7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ht="15.7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2:26" ht="15.7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 ht="15.7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2:26" ht="15.7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15.7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2:26" ht="15.7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ht="15.7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3:26" ht="15.7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</sheetData>
  <mergeCells count="28">
    <mergeCell ref="O19:P19"/>
    <mergeCell ref="Q4:Q5"/>
    <mergeCell ref="R4:R5"/>
    <mergeCell ref="G2:J2"/>
    <mergeCell ref="O13:P13"/>
    <mergeCell ref="O14:P14"/>
    <mergeCell ref="O15:P15"/>
    <mergeCell ref="O16:P16"/>
    <mergeCell ref="O17:P17"/>
    <mergeCell ref="O18:P18"/>
    <mergeCell ref="O7:P7"/>
    <mergeCell ref="O8:P8"/>
    <mergeCell ref="O9:P9"/>
    <mergeCell ref="O10:P10"/>
    <mergeCell ref="O11:P11"/>
    <mergeCell ref="E4:E5"/>
    <mergeCell ref="D4:D5"/>
    <mergeCell ref="C4:C5"/>
    <mergeCell ref="B4:B5"/>
    <mergeCell ref="O12:P12"/>
    <mergeCell ref="L4:M4"/>
    <mergeCell ref="F4:F5"/>
    <mergeCell ref="K4:K5"/>
    <mergeCell ref="N4:N5"/>
    <mergeCell ref="O4:P5"/>
    <mergeCell ref="O6:P6"/>
    <mergeCell ref="H4:J4"/>
    <mergeCell ref="G4:G5"/>
  </mergeCells>
  <pageMargins left="0.25" right="0.25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Z23"/>
  <sheetViews>
    <sheetView tabSelected="1" workbookViewId="0">
      <selection activeCell="B10" sqref="B10"/>
    </sheetView>
  </sheetViews>
  <sheetFormatPr defaultRowHeight="15"/>
  <cols>
    <col min="2" max="2" width="20.28515625" bestFit="1" customWidth="1"/>
    <col min="3" max="3" width="14.7109375" customWidth="1"/>
    <col min="4" max="8" width="16.7109375" customWidth="1"/>
    <col min="9" max="9" width="15.42578125" customWidth="1"/>
    <col min="10" max="10" width="18.28515625" bestFit="1" customWidth="1"/>
    <col min="11" max="11" width="17" bestFit="1" customWidth="1"/>
    <col min="12" max="12" width="19.140625" bestFit="1" customWidth="1"/>
    <col min="13" max="13" width="19.140625" customWidth="1"/>
    <col min="14" max="14" width="21.7109375" bestFit="1" customWidth="1"/>
    <col min="15" max="15" width="15.85546875" bestFit="1" customWidth="1"/>
    <col min="16" max="16" width="14" customWidth="1"/>
    <col min="19" max="19" width="14.7109375" customWidth="1"/>
    <col min="20" max="20" width="17.7109375" customWidth="1"/>
    <col min="21" max="21" width="16.5703125" customWidth="1"/>
    <col min="22" max="22" width="12.42578125" customWidth="1"/>
    <col min="23" max="23" width="11.85546875" customWidth="1"/>
    <col min="24" max="24" width="17" customWidth="1"/>
    <col min="25" max="25" width="11.28515625" bestFit="1" customWidth="1"/>
    <col min="26" max="26" width="12" bestFit="1" customWidth="1"/>
  </cols>
  <sheetData>
    <row r="3" spans="1:26" ht="15.75">
      <c r="C3" s="35" t="s">
        <v>32</v>
      </c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26" ht="15.75">
      <c r="A4" s="24" t="s">
        <v>13</v>
      </c>
      <c r="B4" s="23" t="s">
        <v>14</v>
      </c>
      <c r="C4" s="23" t="s">
        <v>34</v>
      </c>
      <c r="D4" s="36" t="s">
        <v>36</v>
      </c>
      <c r="E4" s="36"/>
      <c r="F4" s="36"/>
      <c r="G4" s="36"/>
      <c r="H4" s="36"/>
      <c r="I4" s="36"/>
      <c r="J4" s="39" t="s">
        <v>39</v>
      </c>
      <c r="K4" s="42" t="s">
        <v>38</v>
      </c>
      <c r="L4" s="43"/>
      <c r="M4" s="36" t="s">
        <v>42</v>
      </c>
      <c r="N4" s="36"/>
      <c r="O4" s="36" t="s">
        <v>18</v>
      </c>
      <c r="P4" s="36"/>
      <c r="Q4" s="36"/>
      <c r="R4" s="36"/>
      <c r="S4" s="36" t="s">
        <v>44</v>
      </c>
      <c r="T4" s="36"/>
      <c r="U4" s="36" t="s">
        <v>47</v>
      </c>
      <c r="V4" s="36"/>
      <c r="W4" s="36"/>
      <c r="X4" s="23" t="s">
        <v>29</v>
      </c>
    </row>
    <row r="5" spans="1:26" ht="15.75" customHeight="1">
      <c r="A5" s="24"/>
      <c r="B5" s="23"/>
      <c r="C5" s="23"/>
      <c r="D5" s="30" t="s">
        <v>49</v>
      </c>
      <c r="E5" s="30" t="s">
        <v>50</v>
      </c>
      <c r="F5" s="30" t="s">
        <v>35</v>
      </c>
      <c r="G5" s="28" t="s">
        <v>51</v>
      </c>
      <c r="H5" s="28" t="s">
        <v>52</v>
      </c>
      <c r="I5" s="30" t="s">
        <v>37</v>
      </c>
      <c r="J5" s="41"/>
      <c r="K5" s="39" t="s">
        <v>40</v>
      </c>
      <c r="L5" s="28" t="s">
        <v>41</v>
      </c>
      <c r="M5" s="37" t="s">
        <v>43</v>
      </c>
      <c r="N5" s="28" t="s">
        <v>41</v>
      </c>
      <c r="O5" s="39" t="s">
        <v>19</v>
      </c>
      <c r="P5" s="39" t="s">
        <v>23</v>
      </c>
      <c r="Q5" s="30" t="s">
        <v>28</v>
      </c>
      <c r="R5" s="30"/>
      <c r="S5" s="33" t="s">
        <v>45</v>
      </c>
      <c r="T5" s="44" t="s">
        <v>46</v>
      </c>
      <c r="U5" s="23" t="s">
        <v>53</v>
      </c>
      <c r="V5" s="23" t="s">
        <v>54</v>
      </c>
      <c r="W5" s="30" t="s">
        <v>48</v>
      </c>
      <c r="X5" s="23"/>
    </row>
    <row r="6" spans="1:26" ht="45" customHeight="1">
      <c r="A6" s="24"/>
      <c r="B6" s="23"/>
      <c r="C6" s="23"/>
      <c r="D6" s="30"/>
      <c r="E6" s="30"/>
      <c r="F6" s="30"/>
      <c r="G6" s="29"/>
      <c r="H6" s="29"/>
      <c r="I6" s="30"/>
      <c r="J6" s="40"/>
      <c r="K6" s="40"/>
      <c r="L6" s="29"/>
      <c r="M6" s="38"/>
      <c r="N6" s="29"/>
      <c r="O6" s="40"/>
      <c r="P6" s="40"/>
      <c r="Q6" s="30"/>
      <c r="R6" s="30"/>
      <c r="S6" s="34"/>
      <c r="T6" s="45"/>
      <c r="U6" s="23"/>
      <c r="V6" s="23"/>
      <c r="W6" s="30"/>
      <c r="X6" s="23"/>
      <c r="Y6" t="s">
        <v>55</v>
      </c>
      <c r="Z6" s="20" t="s">
        <v>57</v>
      </c>
    </row>
    <row r="7" spans="1:26" ht="15.75">
      <c r="A7" s="2">
        <v>1</v>
      </c>
      <c r="B7" s="3" t="s">
        <v>0</v>
      </c>
      <c r="C7" s="9">
        <v>14354</v>
      </c>
      <c r="D7" s="10">
        <v>890.37</v>
      </c>
      <c r="E7" s="10">
        <v>1219.49</v>
      </c>
      <c r="F7" s="11">
        <v>2E-3</v>
      </c>
      <c r="G7" s="7">
        <f>D7*F7*C7/12*6</f>
        <v>12780.37098</v>
      </c>
      <c r="H7" s="7">
        <f>E7*F7*C7/12*6</f>
        <v>17504.55946</v>
      </c>
      <c r="I7" s="7">
        <f>G7+H7</f>
        <v>30284.93044</v>
      </c>
      <c r="J7" s="7">
        <v>275860</v>
      </c>
      <c r="K7" s="10">
        <v>0.9</v>
      </c>
      <c r="L7" s="7">
        <f>J7*K7</f>
        <v>248274</v>
      </c>
      <c r="M7" s="10">
        <v>0.24</v>
      </c>
      <c r="N7" s="7">
        <f>M7*J7</f>
        <v>66206.399999999994</v>
      </c>
      <c r="O7" s="7">
        <v>84</v>
      </c>
      <c r="P7" s="7">
        <v>1055</v>
      </c>
      <c r="Q7" s="25">
        <f>O7*P7</f>
        <v>88620</v>
      </c>
      <c r="R7" s="26"/>
      <c r="S7" s="9">
        <v>4000</v>
      </c>
      <c r="T7" s="6">
        <f>4000*10</f>
        <v>40000</v>
      </c>
      <c r="U7" s="13">
        <v>0.79800000000000004</v>
      </c>
      <c r="V7" s="9">
        <v>112360</v>
      </c>
      <c r="W7" s="9">
        <f>U7*V7</f>
        <v>89663.28</v>
      </c>
      <c r="X7" s="6">
        <f>I7+L7+N7+Q7+T7+W7</f>
        <v>563048.61044000008</v>
      </c>
      <c r="Y7" s="15">
        <f>X7/4</f>
        <v>140762.15261000002</v>
      </c>
      <c r="Z7" s="22">
        <f>X7*38.8702213/100</f>
        <v>218858.24090460292</v>
      </c>
    </row>
    <row r="8" spans="1:26" ht="15.75">
      <c r="A8" s="2">
        <v>2</v>
      </c>
      <c r="B8" s="3" t="s">
        <v>1</v>
      </c>
      <c r="C8" s="9">
        <v>3909</v>
      </c>
      <c r="D8" s="10">
        <v>890.37</v>
      </c>
      <c r="E8" s="10">
        <v>1219.49</v>
      </c>
      <c r="F8" s="11">
        <v>2E-3</v>
      </c>
      <c r="G8" s="7">
        <f t="shared" ref="G8:G19" si="0">D8*F8*C8/12*6</f>
        <v>3480.45633</v>
      </c>
      <c r="H8" s="7">
        <f t="shared" ref="H8:H19" si="1">E8*F8*C8/12*6</f>
        <v>4766.9864099999995</v>
      </c>
      <c r="I8" s="7">
        <f t="shared" ref="I8:I19" si="2">G8+H8</f>
        <v>8247.4427399999986</v>
      </c>
      <c r="J8" s="7">
        <v>39339</v>
      </c>
      <c r="K8" s="10">
        <v>0.9</v>
      </c>
      <c r="L8" s="7">
        <f t="shared" ref="L8:L19" si="3">J8*K8</f>
        <v>35405.1</v>
      </c>
      <c r="M8" s="10">
        <v>0.24</v>
      </c>
      <c r="N8" s="7">
        <f t="shared" ref="N8:N19" si="4">M8*J8</f>
        <v>9441.3599999999988</v>
      </c>
      <c r="O8" s="7">
        <v>40</v>
      </c>
      <c r="P8" s="7">
        <v>950</v>
      </c>
      <c r="Q8" s="25">
        <f t="shared" ref="Q8:Q19" si="5">O8*P8</f>
        <v>38000</v>
      </c>
      <c r="R8" s="26"/>
      <c r="S8" s="9">
        <v>4000</v>
      </c>
      <c r="T8" s="6">
        <f t="shared" ref="T8:T19" si="6">4000*10</f>
        <v>40000</v>
      </c>
      <c r="U8" s="13">
        <v>0.878</v>
      </c>
      <c r="V8" s="9">
        <v>112360</v>
      </c>
      <c r="W8" s="9">
        <f>U8*V8</f>
        <v>98652.08</v>
      </c>
      <c r="X8" s="6">
        <f t="shared" ref="X8:X19" si="7">SUM(I8,L8,N8,Q8,T8,W8)</f>
        <v>229745.98274000001</v>
      </c>
      <c r="Y8" s="15">
        <f t="shared" ref="Y8:Y19" si="8">X8/4</f>
        <v>57436.495685000002</v>
      </c>
      <c r="Z8" s="17">
        <f t="shared" ref="Z8:Z19" si="9">X8*38.8702213/100</f>
        <v>89302.771918897794</v>
      </c>
    </row>
    <row r="9" spans="1:26" ht="15.75">
      <c r="A9" s="2">
        <v>3</v>
      </c>
      <c r="B9" s="3" t="s">
        <v>2</v>
      </c>
      <c r="C9" s="9">
        <v>4000</v>
      </c>
      <c r="D9" s="10">
        <v>890.37</v>
      </c>
      <c r="E9" s="10">
        <v>1219.49</v>
      </c>
      <c r="F9" s="11">
        <v>2E-3</v>
      </c>
      <c r="G9" s="7">
        <f t="shared" si="0"/>
        <v>3561.4800000000005</v>
      </c>
      <c r="H9" s="7">
        <f t="shared" si="1"/>
        <v>4877.96</v>
      </c>
      <c r="I9" s="7">
        <f t="shared" si="2"/>
        <v>8439.44</v>
      </c>
      <c r="J9" s="7">
        <v>22000</v>
      </c>
      <c r="K9" s="10">
        <v>0.9</v>
      </c>
      <c r="L9" s="7">
        <f t="shared" si="3"/>
        <v>19800</v>
      </c>
      <c r="M9" s="10">
        <v>0.24</v>
      </c>
      <c r="N9" s="7">
        <f t="shared" si="4"/>
        <v>5280</v>
      </c>
      <c r="O9" s="7">
        <v>30</v>
      </c>
      <c r="P9" s="7">
        <v>1055</v>
      </c>
      <c r="Q9" s="25">
        <f t="shared" si="5"/>
        <v>31650</v>
      </c>
      <c r="R9" s="26"/>
      <c r="S9" s="9">
        <v>4000</v>
      </c>
      <c r="T9" s="6">
        <f t="shared" si="6"/>
        <v>40000</v>
      </c>
      <c r="U9" s="11">
        <v>0.66500000000000004</v>
      </c>
      <c r="V9" s="9">
        <v>112360</v>
      </c>
      <c r="W9" s="9">
        <f t="shared" ref="W9:W19" si="10">U9*V9</f>
        <v>74719.400000000009</v>
      </c>
      <c r="X9" s="6">
        <f t="shared" si="7"/>
        <v>179888.84000000003</v>
      </c>
      <c r="Y9" s="15">
        <f t="shared" si="8"/>
        <v>44972.210000000006</v>
      </c>
      <c r="Z9" s="17">
        <f t="shared" si="9"/>
        <v>69923.190202002923</v>
      </c>
    </row>
    <row r="10" spans="1:26" ht="15.75">
      <c r="A10" s="2">
        <v>4</v>
      </c>
      <c r="B10" s="3" t="s">
        <v>3</v>
      </c>
      <c r="C10" s="9">
        <v>1179</v>
      </c>
      <c r="D10" s="10">
        <v>890.37</v>
      </c>
      <c r="E10" s="10">
        <v>1219.49</v>
      </c>
      <c r="F10" s="11">
        <v>2E-3</v>
      </c>
      <c r="G10" s="7">
        <f t="shared" si="0"/>
        <v>1049.74623</v>
      </c>
      <c r="H10" s="7">
        <f t="shared" si="1"/>
        <v>1437.77871</v>
      </c>
      <c r="I10" s="7">
        <f t="shared" si="2"/>
        <v>2487.5249400000002</v>
      </c>
      <c r="J10" s="7">
        <v>15578</v>
      </c>
      <c r="K10" s="10">
        <v>0.9</v>
      </c>
      <c r="L10" s="7">
        <f t="shared" si="3"/>
        <v>14020.2</v>
      </c>
      <c r="M10" s="10">
        <v>0.24</v>
      </c>
      <c r="N10" s="7">
        <f t="shared" si="4"/>
        <v>3738.72</v>
      </c>
      <c r="O10" s="12">
        <v>0</v>
      </c>
      <c r="P10" s="7">
        <v>0</v>
      </c>
      <c r="Q10" s="25">
        <f t="shared" si="5"/>
        <v>0</v>
      </c>
      <c r="R10" s="26"/>
      <c r="S10" s="9">
        <v>4000</v>
      </c>
      <c r="T10" s="6">
        <f t="shared" si="6"/>
        <v>40000</v>
      </c>
      <c r="U10" s="7">
        <v>0</v>
      </c>
      <c r="V10" s="9">
        <v>112360</v>
      </c>
      <c r="W10" s="9">
        <f t="shared" si="10"/>
        <v>0</v>
      </c>
      <c r="X10" s="6">
        <f t="shared" si="7"/>
        <v>60246.444940000001</v>
      </c>
      <c r="Y10" s="15">
        <f t="shared" si="8"/>
        <v>15061.611235</v>
      </c>
      <c r="Z10" s="17">
        <f t="shared" si="9"/>
        <v>23417.926473560648</v>
      </c>
    </row>
    <row r="11" spans="1:26" ht="15.75">
      <c r="A11" s="2">
        <v>5</v>
      </c>
      <c r="B11" s="3" t="s">
        <v>4</v>
      </c>
      <c r="C11" s="9">
        <v>304</v>
      </c>
      <c r="D11" s="10">
        <v>890.37</v>
      </c>
      <c r="E11" s="10">
        <v>1219.49</v>
      </c>
      <c r="F11" s="11">
        <v>2E-3</v>
      </c>
      <c r="G11" s="7">
        <f t="shared" si="0"/>
        <v>270.67248000000001</v>
      </c>
      <c r="H11" s="7">
        <f t="shared" si="1"/>
        <v>370.72496000000001</v>
      </c>
      <c r="I11" s="7">
        <f t="shared" si="2"/>
        <v>641.39743999999996</v>
      </c>
      <c r="J11" s="7">
        <v>5670</v>
      </c>
      <c r="K11" s="10">
        <v>0.9</v>
      </c>
      <c r="L11" s="7">
        <f t="shared" si="3"/>
        <v>5103</v>
      </c>
      <c r="M11" s="10">
        <v>0.24</v>
      </c>
      <c r="N11" s="7">
        <f t="shared" si="4"/>
        <v>1360.8</v>
      </c>
      <c r="O11" s="7">
        <v>0</v>
      </c>
      <c r="P11" s="7">
        <v>0</v>
      </c>
      <c r="Q11" s="25">
        <f t="shared" si="5"/>
        <v>0</v>
      </c>
      <c r="R11" s="26"/>
      <c r="S11" s="9">
        <v>4000</v>
      </c>
      <c r="T11" s="6">
        <f t="shared" si="6"/>
        <v>40000</v>
      </c>
      <c r="U11" s="7">
        <v>0.1</v>
      </c>
      <c r="V11" s="9">
        <v>112360</v>
      </c>
      <c r="W11" s="9">
        <f t="shared" si="10"/>
        <v>11236</v>
      </c>
      <c r="X11" s="6">
        <f t="shared" si="7"/>
        <v>58341.197440000004</v>
      </c>
      <c r="Y11" s="15">
        <f t="shared" si="8"/>
        <v>14585.299360000001</v>
      </c>
      <c r="Z11" s="17">
        <f t="shared" si="9"/>
        <v>22677.352553997935</v>
      </c>
    </row>
    <row r="12" spans="1:26" ht="15.75">
      <c r="A12" s="2">
        <v>6</v>
      </c>
      <c r="B12" s="3" t="s">
        <v>5</v>
      </c>
      <c r="C12" s="9">
        <v>1717</v>
      </c>
      <c r="D12" s="10">
        <v>890.37</v>
      </c>
      <c r="E12" s="10">
        <v>1219.49</v>
      </c>
      <c r="F12" s="11">
        <v>2E-3</v>
      </c>
      <c r="G12" s="7">
        <f t="shared" si="0"/>
        <v>1528.76529</v>
      </c>
      <c r="H12" s="7">
        <f t="shared" si="1"/>
        <v>2093.8643299999999</v>
      </c>
      <c r="I12" s="7">
        <f t="shared" si="2"/>
        <v>3622.6296199999997</v>
      </c>
      <c r="J12" s="7">
        <v>33621</v>
      </c>
      <c r="K12" s="10">
        <v>0.9</v>
      </c>
      <c r="L12" s="7">
        <f t="shared" si="3"/>
        <v>30258.9</v>
      </c>
      <c r="M12" s="10">
        <v>0.24</v>
      </c>
      <c r="N12" s="7">
        <f t="shared" si="4"/>
        <v>8069.04</v>
      </c>
      <c r="O12" s="7">
        <v>0</v>
      </c>
      <c r="P12" s="7">
        <v>0</v>
      </c>
      <c r="Q12" s="25">
        <f t="shared" si="5"/>
        <v>0</v>
      </c>
      <c r="R12" s="26"/>
      <c r="S12" s="9">
        <v>4000</v>
      </c>
      <c r="T12" s="6">
        <f t="shared" si="6"/>
        <v>40000</v>
      </c>
      <c r="U12" s="7">
        <v>1</v>
      </c>
      <c r="V12" s="9">
        <v>112360</v>
      </c>
      <c r="W12" s="9">
        <f t="shared" si="10"/>
        <v>112360</v>
      </c>
      <c r="X12" s="6">
        <f t="shared" si="7"/>
        <v>194310.56961999999</v>
      </c>
      <c r="Y12" s="15">
        <f t="shared" si="8"/>
        <v>48577.642404999999</v>
      </c>
      <c r="Z12" s="17">
        <f t="shared" si="9"/>
        <v>75528.948420584566</v>
      </c>
    </row>
    <row r="13" spans="1:26" ht="15.75">
      <c r="A13" s="2">
        <v>7</v>
      </c>
      <c r="B13" s="3" t="s">
        <v>6</v>
      </c>
      <c r="C13" s="9">
        <v>466</v>
      </c>
      <c r="D13" s="10">
        <v>890.37</v>
      </c>
      <c r="E13" s="10">
        <v>1219.49</v>
      </c>
      <c r="F13" s="11">
        <v>2E-3</v>
      </c>
      <c r="G13" s="7">
        <f t="shared" si="0"/>
        <v>414.91242</v>
      </c>
      <c r="H13" s="7">
        <f t="shared" si="1"/>
        <v>568.28233999999998</v>
      </c>
      <c r="I13" s="7">
        <f t="shared" si="2"/>
        <v>983.19475999999997</v>
      </c>
      <c r="J13" s="7">
        <v>14400</v>
      </c>
      <c r="K13" s="10">
        <v>0.9</v>
      </c>
      <c r="L13" s="7">
        <f t="shared" si="3"/>
        <v>12960</v>
      </c>
      <c r="M13" s="10">
        <v>0.24</v>
      </c>
      <c r="N13" s="7">
        <f t="shared" si="4"/>
        <v>3456</v>
      </c>
      <c r="O13" s="7">
        <v>0</v>
      </c>
      <c r="P13" s="7">
        <v>0</v>
      </c>
      <c r="Q13" s="25">
        <f t="shared" si="5"/>
        <v>0</v>
      </c>
      <c r="R13" s="26"/>
      <c r="S13" s="9">
        <v>4000</v>
      </c>
      <c r="T13" s="6">
        <f t="shared" si="6"/>
        <v>40000</v>
      </c>
      <c r="U13" s="7">
        <v>1.1000000000000001</v>
      </c>
      <c r="V13" s="9">
        <v>112360</v>
      </c>
      <c r="W13" s="9">
        <f t="shared" si="10"/>
        <v>123596.00000000001</v>
      </c>
      <c r="X13" s="6">
        <f t="shared" si="7"/>
        <v>180995.19476000001</v>
      </c>
      <c r="Y13" s="15">
        <f t="shared" si="8"/>
        <v>45248.798690000003</v>
      </c>
      <c r="Z13" s="17">
        <f t="shared" si="9"/>
        <v>70353.232745578003</v>
      </c>
    </row>
    <row r="14" spans="1:26" ht="15.75">
      <c r="A14" s="2">
        <v>8</v>
      </c>
      <c r="B14" s="3" t="s">
        <v>7</v>
      </c>
      <c r="C14" s="9">
        <v>1797</v>
      </c>
      <c r="D14" s="10">
        <v>890.37</v>
      </c>
      <c r="E14" s="10">
        <v>1219.49</v>
      </c>
      <c r="F14" s="11">
        <v>2E-3</v>
      </c>
      <c r="G14" s="7">
        <f t="shared" si="0"/>
        <v>1599.9948899999999</v>
      </c>
      <c r="H14" s="7">
        <f t="shared" si="1"/>
        <v>2191.42353</v>
      </c>
      <c r="I14" s="7">
        <f t="shared" si="2"/>
        <v>3791.41842</v>
      </c>
      <c r="J14" s="7">
        <v>26100</v>
      </c>
      <c r="K14" s="10">
        <v>0.9</v>
      </c>
      <c r="L14" s="7">
        <f t="shared" si="3"/>
        <v>23490</v>
      </c>
      <c r="M14" s="10">
        <v>0.24</v>
      </c>
      <c r="N14" s="7">
        <f t="shared" si="4"/>
        <v>6264</v>
      </c>
      <c r="O14" s="7">
        <v>0</v>
      </c>
      <c r="P14" s="7">
        <v>0</v>
      </c>
      <c r="Q14" s="25">
        <f t="shared" si="5"/>
        <v>0</v>
      </c>
      <c r="R14" s="26"/>
      <c r="S14" s="9">
        <v>4000</v>
      </c>
      <c r="T14" s="6">
        <f t="shared" si="6"/>
        <v>40000</v>
      </c>
      <c r="U14" s="7">
        <v>0</v>
      </c>
      <c r="V14" s="9">
        <v>112360</v>
      </c>
      <c r="W14" s="9">
        <f t="shared" si="10"/>
        <v>0</v>
      </c>
      <c r="X14" s="6">
        <f t="shared" si="7"/>
        <v>73545.418420000002</v>
      </c>
      <c r="Y14" s="15">
        <f t="shared" si="8"/>
        <v>18386.354605</v>
      </c>
      <c r="Z14" s="17">
        <f t="shared" si="9"/>
        <v>28587.266895864959</v>
      </c>
    </row>
    <row r="15" spans="1:26" ht="15.75">
      <c r="A15" s="2">
        <v>9</v>
      </c>
      <c r="B15" s="3" t="s">
        <v>8</v>
      </c>
      <c r="C15" s="9">
        <v>525</v>
      </c>
      <c r="D15" s="10">
        <v>890.37</v>
      </c>
      <c r="E15" s="10">
        <v>1219.49</v>
      </c>
      <c r="F15" s="11">
        <v>2E-3</v>
      </c>
      <c r="G15" s="7">
        <f t="shared" si="0"/>
        <v>467.44425000000001</v>
      </c>
      <c r="H15" s="7">
        <f t="shared" si="1"/>
        <v>640.23225000000002</v>
      </c>
      <c r="I15" s="7">
        <f t="shared" si="2"/>
        <v>1107.6765</v>
      </c>
      <c r="J15" s="7">
        <v>45000</v>
      </c>
      <c r="K15" s="10">
        <v>0.9</v>
      </c>
      <c r="L15" s="7">
        <f t="shared" si="3"/>
        <v>40500</v>
      </c>
      <c r="M15" s="10">
        <v>0.24</v>
      </c>
      <c r="N15" s="7">
        <f t="shared" si="4"/>
        <v>10800</v>
      </c>
      <c r="O15" s="7">
        <v>0</v>
      </c>
      <c r="P15" s="7">
        <v>0</v>
      </c>
      <c r="Q15" s="25">
        <f t="shared" si="5"/>
        <v>0</v>
      </c>
      <c r="R15" s="26"/>
      <c r="S15" s="9">
        <v>4000</v>
      </c>
      <c r="T15" s="6">
        <f t="shared" si="6"/>
        <v>40000</v>
      </c>
      <c r="U15" s="7">
        <v>0.8</v>
      </c>
      <c r="V15" s="9">
        <v>112360</v>
      </c>
      <c r="W15" s="9">
        <f t="shared" si="10"/>
        <v>89888</v>
      </c>
      <c r="X15" s="6">
        <f t="shared" si="7"/>
        <v>182295.6765</v>
      </c>
      <c r="Y15" s="15">
        <f t="shared" si="8"/>
        <v>45573.919125</v>
      </c>
      <c r="Z15" s="17">
        <f t="shared" si="9"/>
        <v>70858.732875882095</v>
      </c>
    </row>
    <row r="16" spans="1:26" ht="15.75">
      <c r="A16" s="2">
        <v>10</v>
      </c>
      <c r="B16" s="3" t="s">
        <v>9</v>
      </c>
      <c r="C16" s="9">
        <v>1709</v>
      </c>
      <c r="D16" s="10">
        <v>890.37</v>
      </c>
      <c r="E16" s="10">
        <v>1219.49</v>
      </c>
      <c r="F16" s="11">
        <v>2E-3</v>
      </c>
      <c r="G16" s="7">
        <f t="shared" si="0"/>
        <v>1521.6423299999999</v>
      </c>
      <c r="H16" s="7">
        <f t="shared" si="1"/>
        <v>2084.1084099999998</v>
      </c>
      <c r="I16" s="7">
        <f t="shared" si="2"/>
        <v>3605.7507399999995</v>
      </c>
      <c r="J16" s="7">
        <v>12258</v>
      </c>
      <c r="K16" s="10">
        <v>0.9</v>
      </c>
      <c r="L16" s="7">
        <f t="shared" si="3"/>
        <v>11032.2</v>
      </c>
      <c r="M16" s="10">
        <v>0.24</v>
      </c>
      <c r="N16" s="7">
        <f t="shared" si="4"/>
        <v>2941.92</v>
      </c>
      <c r="O16" s="7">
        <v>30</v>
      </c>
      <c r="P16" s="7">
        <v>931</v>
      </c>
      <c r="Q16" s="25">
        <f t="shared" si="5"/>
        <v>27930</v>
      </c>
      <c r="R16" s="26"/>
      <c r="S16" s="9">
        <v>4000</v>
      </c>
      <c r="T16" s="6">
        <f t="shared" si="6"/>
        <v>40000</v>
      </c>
      <c r="U16" s="7">
        <v>1</v>
      </c>
      <c r="V16" s="9">
        <v>112360</v>
      </c>
      <c r="W16" s="9">
        <f t="shared" si="10"/>
        <v>112360</v>
      </c>
      <c r="X16" s="6">
        <f t="shared" si="7"/>
        <v>197869.87073999998</v>
      </c>
      <c r="Y16" s="15">
        <f t="shared" si="8"/>
        <v>49467.467684999996</v>
      </c>
      <c r="Z16" s="17">
        <f t="shared" si="9"/>
        <v>76912.456642661928</v>
      </c>
    </row>
    <row r="17" spans="1:26" ht="15.75">
      <c r="A17" s="2">
        <v>11</v>
      </c>
      <c r="B17" s="3" t="s">
        <v>10</v>
      </c>
      <c r="C17" s="9">
        <v>215</v>
      </c>
      <c r="D17" s="10">
        <v>890.37</v>
      </c>
      <c r="E17" s="10">
        <v>1219.49</v>
      </c>
      <c r="F17" s="11">
        <v>2E-3</v>
      </c>
      <c r="G17" s="7">
        <f t="shared" si="0"/>
        <v>191.42955000000001</v>
      </c>
      <c r="H17" s="7">
        <f t="shared" si="1"/>
        <v>262.19034999999997</v>
      </c>
      <c r="I17" s="7">
        <f t="shared" si="2"/>
        <v>453.61989999999997</v>
      </c>
      <c r="J17" s="7">
        <v>46000</v>
      </c>
      <c r="K17" s="10">
        <v>0.9</v>
      </c>
      <c r="L17" s="7">
        <f t="shared" si="3"/>
        <v>41400</v>
      </c>
      <c r="M17" s="10">
        <v>0.24</v>
      </c>
      <c r="N17" s="7">
        <f t="shared" si="4"/>
        <v>11040</v>
      </c>
      <c r="O17" s="7">
        <v>0</v>
      </c>
      <c r="P17" s="7">
        <v>0</v>
      </c>
      <c r="Q17" s="25">
        <f t="shared" si="5"/>
        <v>0</v>
      </c>
      <c r="R17" s="26"/>
      <c r="S17" s="9">
        <v>4000</v>
      </c>
      <c r="T17" s="6">
        <f t="shared" si="6"/>
        <v>40000</v>
      </c>
      <c r="U17" s="7">
        <v>0</v>
      </c>
      <c r="V17" s="9">
        <v>112360</v>
      </c>
      <c r="W17" s="9">
        <f t="shared" si="10"/>
        <v>0</v>
      </c>
      <c r="X17" s="6">
        <f t="shared" si="7"/>
        <v>92893.619899999991</v>
      </c>
      <c r="Y17" s="15">
        <f t="shared" si="8"/>
        <v>23223.404974999998</v>
      </c>
      <c r="Z17" s="17">
        <f t="shared" si="9"/>
        <v>36107.955628710828</v>
      </c>
    </row>
    <row r="18" spans="1:26" ht="15.75">
      <c r="A18" s="2">
        <v>12</v>
      </c>
      <c r="B18" s="3" t="s">
        <v>11</v>
      </c>
      <c r="C18" s="9">
        <v>1737</v>
      </c>
      <c r="D18" s="10">
        <v>890.37</v>
      </c>
      <c r="E18" s="10">
        <v>1219.49</v>
      </c>
      <c r="F18" s="11">
        <v>2E-3</v>
      </c>
      <c r="G18" s="7">
        <f t="shared" si="0"/>
        <v>1546.57269</v>
      </c>
      <c r="H18" s="7">
        <f t="shared" si="1"/>
        <v>2118.2541299999998</v>
      </c>
      <c r="I18" s="7">
        <f t="shared" si="2"/>
        <v>3664.8268199999998</v>
      </c>
      <c r="J18" s="7">
        <v>44718</v>
      </c>
      <c r="K18" s="10">
        <v>0.9</v>
      </c>
      <c r="L18" s="7">
        <f t="shared" si="3"/>
        <v>40246.200000000004</v>
      </c>
      <c r="M18" s="10">
        <v>0.24</v>
      </c>
      <c r="N18" s="7">
        <f t="shared" si="4"/>
        <v>10732.32</v>
      </c>
      <c r="O18" s="7">
        <v>0</v>
      </c>
      <c r="P18" s="7">
        <v>0</v>
      </c>
      <c r="Q18" s="25">
        <f t="shared" si="5"/>
        <v>0</v>
      </c>
      <c r="R18" s="26"/>
      <c r="S18" s="9">
        <v>4000</v>
      </c>
      <c r="T18" s="6">
        <f t="shared" si="6"/>
        <v>40000</v>
      </c>
      <c r="U18" s="7">
        <v>0</v>
      </c>
      <c r="V18" s="9">
        <v>112360</v>
      </c>
      <c r="W18" s="9">
        <f t="shared" si="10"/>
        <v>0</v>
      </c>
      <c r="X18" s="6">
        <f t="shared" si="7"/>
        <v>94643.346820000006</v>
      </c>
      <c r="Y18" s="15">
        <f t="shared" si="8"/>
        <v>23660.836705000002</v>
      </c>
      <c r="Z18" s="17">
        <f t="shared" si="9"/>
        <v>36788.078354660509</v>
      </c>
    </row>
    <row r="19" spans="1:26" ht="15.75">
      <c r="A19" s="2">
        <v>13</v>
      </c>
      <c r="B19" s="3" t="s">
        <v>12</v>
      </c>
      <c r="C19" s="9">
        <v>1067</v>
      </c>
      <c r="D19" s="10">
        <v>890.37</v>
      </c>
      <c r="E19" s="10">
        <v>1219.49</v>
      </c>
      <c r="F19" s="11">
        <v>2E-3</v>
      </c>
      <c r="G19" s="7">
        <f t="shared" si="0"/>
        <v>950.02478999999994</v>
      </c>
      <c r="H19" s="7">
        <f t="shared" si="1"/>
        <v>1301.1958299999999</v>
      </c>
      <c r="I19" s="7">
        <f t="shared" si="2"/>
        <v>2251.2206200000001</v>
      </c>
      <c r="J19" s="7">
        <v>122000</v>
      </c>
      <c r="K19" s="10">
        <v>0.9</v>
      </c>
      <c r="L19" s="7">
        <f t="shared" si="3"/>
        <v>109800</v>
      </c>
      <c r="M19" s="10">
        <v>0.24</v>
      </c>
      <c r="N19" s="7">
        <f t="shared" si="4"/>
        <v>29280</v>
      </c>
      <c r="O19" s="7">
        <v>0</v>
      </c>
      <c r="P19" s="7">
        <v>0</v>
      </c>
      <c r="Q19" s="25">
        <f t="shared" si="5"/>
        <v>0</v>
      </c>
      <c r="R19" s="26"/>
      <c r="S19" s="9">
        <v>4000</v>
      </c>
      <c r="T19" s="6">
        <f t="shared" si="6"/>
        <v>40000</v>
      </c>
      <c r="U19" s="7">
        <v>0</v>
      </c>
      <c r="V19" s="9">
        <v>112360</v>
      </c>
      <c r="W19" s="9">
        <f t="shared" si="10"/>
        <v>0</v>
      </c>
      <c r="X19" s="6">
        <f t="shared" si="7"/>
        <v>181331.22062000001</v>
      </c>
      <c r="Y19" s="15">
        <f t="shared" si="8"/>
        <v>45332.805155000002</v>
      </c>
      <c r="Z19" s="17">
        <f t="shared" si="9"/>
        <v>70483.846740985231</v>
      </c>
    </row>
    <row r="20" spans="1:26" ht="15.75">
      <c r="X20" s="8">
        <f>SUM(X7:X19)</f>
        <v>2289155.9929399998</v>
      </c>
      <c r="Y20" s="15">
        <f>SUM(Y7:Y19)</f>
        <v>572288.99823499995</v>
      </c>
      <c r="Z20" s="17">
        <f>SUM(Z7:Z19)</f>
        <v>889800.00035799039</v>
      </c>
    </row>
    <row r="21" spans="1:26">
      <c r="X21" s="16"/>
    </row>
    <row r="22" spans="1:26">
      <c r="Y22">
        <v>889800</v>
      </c>
    </row>
    <row r="23" spans="1:26">
      <c r="Y23">
        <f>Y22/X20*100</f>
        <v>38.87022128436147</v>
      </c>
    </row>
  </sheetData>
  <mergeCells count="43">
    <mergeCell ref="X4:X6"/>
    <mergeCell ref="S4:T4"/>
    <mergeCell ref="U4:W4"/>
    <mergeCell ref="U5:U6"/>
    <mergeCell ref="V5:V6"/>
    <mergeCell ref="W5:W6"/>
    <mergeCell ref="T5:T6"/>
    <mergeCell ref="S5:S6"/>
    <mergeCell ref="A4:A6"/>
    <mergeCell ref="H5:H6"/>
    <mergeCell ref="K5:K6"/>
    <mergeCell ref="L5:L6"/>
    <mergeCell ref="O5:O6"/>
    <mergeCell ref="M4:N4"/>
    <mergeCell ref="O4:R4"/>
    <mergeCell ref="J4:J6"/>
    <mergeCell ref="K4:L4"/>
    <mergeCell ref="B4:B6"/>
    <mergeCell ref="D5:D6"/>
    <mergeCell ref="F5:F6"/>
    <mergeCell ref="I5:I6"/>
    <mergeCell ref="G5:G6"/>
    <mergeCell ref="Q18:R18"/>
    <mergeCell ref="Q19:R19"/>
    <mergeCell ref="C3:M3"/>
    <mergeCell ref="D4:I4"/>
    <mergeCell ref="C4:C6"/>
    <mergeCell ref="E5:E6"/>
    <mergeCell ref="Q7:R7"/>
    <mergeCell ref="Q8:R8"/>
    <mergeCell ref="Q9:R9"/>
    <mergeCell ref="Q10:R10"/>
    <mergeCell ref="Q11:R11"/>
    <mergeCell ref="M5:M6"/>
    <mergeCell ref="P5:P6"/>
    <mergeCell ref="Q5:R6"/>
    <mergeCell ref="Q14:R14"/>
    <mergeCell ref="Q15:R15"/>
    <mergeCell ref="Q16:R16"/>
    <mergeCell ref="Q17:R17"/>
    <mergeCell ref="Q12:R12"/>
    <mergeCell ref="Q13:R13"/>
    <mergeCell ref="N5:N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ТКО</vt:lpstr>
      <vt:lpstr>Кладбища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User02_8</dc:creator>
  <cp:lastModifiedBy>UserUF_TK</cp:lastModifiedBy>
  <cp:lastPrinted>2023-11-09T09:43:30Z</cp:lastPrinted>
  <dcterms:created xsi:type="dcterms:W3CDTF">2015-06-05T18:19:34Z</dcterms:created>
  <dcterms:modified xsi:type="dcterms:W3CDTF">2023-11-09T09:45:00Z</dcterms:modified>
</cp:coreProperties>
</file>