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9" i="1" l="1"/>
  <c r="D123" i="1" l="1"/>
  <c r="D116" i="1"/>
  <c r="D112" i="1"/>
  <c r="D108" i="1"/>
  <c r="D104" i="1"/>
  <c r="D100" i="1"/>
  <c r="D96" i="1"/>
  <c r="D92" i="1"/>
  <c r="D87" i="1"/>
  <c r="D130" i="1"/>
  <c r="D13" i="1"/>
  <c r="D74" i="1" l="1"/>
  <c r="D34" i="1" l="1"/>
  <c r="D42" i="1"/>
  <c r="E130" i="1" l="1"/>
  <c r="E124" i="1"/>
  <c r="D50" i="1"/>
  <c r="E82" i="1"/>
  <c r="D57" i="1" l="1"/>
  <c r="D24" i="1"/>
  <c r="D81" i="1"/>
  <c r="D66" i="1"/>
  <c r="I23" i="2" l="1"/>
  <c r="H23" i="2"/>
  <c r="G23" i="2"/>
  <c r="I6" i="2"/>
  <c r="H6" i="2"/>
  <c r="G6" i="2"/>
  <c r="I12" i="2"/>
  <c r="H12" i="2"/>
  <c r="G12" i="2"/>
  <c r="F7" i="2" l="1"/>
  <c r="E7" i="2"/>
  <c r="D7" i="2"/>
  <c r="F18" i="2"/>
  <c r="E18" i="2"/>
  <c r="D18" i="2"/>
  <c r="F17" i="2"/>
  <c r="E17" i="2"/>
  <c r="D17" i="2"/>
  <c r="F16" i="2"/>
  <c r="E16" i="2"/>
  <c r="D16" i="2"/>
  <c r="F15" i="2"/>
  <c r="E15" i="2"/>
  <c r="D15" i="2"/>
  <c r="F13" i="2"/>
  <c r="E13" i="2"/>
  <c r="D13" i="2"/>
  <c r="F14" i="2"/>
  <c r="E14" i="2"/>
  <c r="D14" i="2"/>
  <c r="F12" i="2"/>
  <c r="E12" i="2"/>
  <c r="D12" i="2"/>
  <c r="F6" i="2"/>
  <c r="E6" i="2"/>
  <c r="D6" i="2"/>
  <c r="F23" i="2"/>
  <c r="F24" i="2" s="1"/>
  <c r="E23" i="2"/>
  <c r="E24" i="2" s="1"/>
  <c r="D23" i="2"/>
  <c r="D24" i="2" s="1"/>
  <c r="F8" i="2"/>
  <c r="E8" i="2"/>
  <c r="D8" i="2"/>
  <c r="E10" i="2" l="1"/>
  <c r="F10" i="2"/>
  <c r="F20" i="2"/>
  <c r="D20" i="2"/>
  <c r="D10" i="2"/>
  <c r="E20" i="2"/>
  <c r="E131" i="1" l="1"/>
  <c r="D119" i="1" l="1"/>
  <c r="D124" i="1" s="1"/>
  <c r="D82" i="1"/>
</calcChain>
</file>

<file path=xl/sharedStrings.xml><?xml version="1.0" encoding="utf-8"?>
<sst xmlns="http://schemas.openxmlformats.org/spreadsheetml/2006/main" count="311" uniqueCount="94">
  <si>
    <t>Итого по общеобразовательным учреждениям</t>
  </si>
  <si>
    <t>Итого по дошкольным учреждениям</t>
  </si>
  <si>
    <t xml:space="preserve">Центры </t>
  </si>
  <si>
    <t>Итого по доп.образованию</t>
  </si>
  <si>
    <t xml:space="preserve">Обучение по программам начального общего образования </t>
  </si>
  <si>
    <t xml:space="preserve">Обучение по программам основного общего образования </t>
  </si>
  <si>
    <t xml:space="preserve">Обучение по программам среднего общего образования </t>
  </si>
  <si>
    <t>Обучение по программам дошкольного образования (группа раннего дошкольного развития)</t>
  </si>
  <si>
    <t>Обучение по программам дошкольного образования (группа воспитанников дошкольного возраста)</t>
  </si>
  <si>
    <t>Итого</t>
  </si>
  <si>
    <t>Итого:</t>
  </si>
  <si>
    <t xml:space="preserve">обучение по адаптированной основной общеобразовательной программе дошкольного образования </t>
  </si>
  <si>
    <t>Обучение по программам начального общего образования (дети с ОВЗ)</t>
  </si>
  <si>
    <t>Обучение по программам основного общего образования (дети с ОВЗ)</t>
  </si>
  <si>
    <t xml:space="preserve">Обучение по программам начального общего образования (обучение по адаптированной программе, дети с ОВЗ) </t>
  </si>
  <si>
    <t>Обучение по программам основного общего образования (обучение по адаптированной программе, дети с ОВЗ)</t>
  </si>
  <si>
    <t xml:space="preserve">Обучение по программам основного общего образования (обучение по адаптированной программе, дети с ОВЗ) </t>
  </si>
  <si>
    <t>Наименование образовательного учереждения</t>
  </si>
  <si>
    <t>Наименование услуги, работы</t>
  </si>
  <si>
    <t>Объемы субсидий на выполнение муниципального задания</t>
  </si>
  <si>
    <t xml:space="preserve">Показатель объема муниципальной услуги </t>
  </si>
  <si>
    <t>наименование показателя</t>
  </si>
  <si>
    <t>утверждено в муниципальном задании на год</t>
  </si>
  <si>
    <t>Число обучающихся на начальном общем уровне</t>
  </si>
  <si>
    <t>плановые руб.</t>
  </si>
  <si>
    <t>Число обучающихся на начальном общем уровне с ОВЗ</t>
  </si>
  <si>
    <t>Число обучающихся на основном общем уровне</t>
  </si>
  <si>
    <t>Число обучающихся на основном общем уровне с ОВЗ</t>
  </si>
  <si>
    <t>Число обучающихся на среднем общем уровне</t>
  </si>
  <si>
    <t>МБОУ "Выльгортская СОШ №1"</t>
  </si>
  <si>
    <t>МБОУ "Выльгортская СОШ №2"</t>
  </si>
  <si>
    <t>Число обучающихся</t>
  </si>
  <si>
    <t>МБОУ "Зеленецкая  СОШ"</t>
  </si>
  <si>
    <t>МБОУ "Пажгинская СОШ"</t>
  </si>
  <si>
    <t>МБОУ "Шошкинская СОШ"</t>
  </si>
  <si>
    <t>МБОУ "Часовская СОШ"</t>
  </si>
  <si>
    <t>МБОУ "Ыбская СОШ"</t>
  </si>
  <si>
    <t>МБОУ "Яснэгская СОШ"</t>
  </si>
  <si>
    <t>МБОУ "Палевицкая СОШ"</t>
  </si>
  <si>
    <t xml:space="preserve">МДОУ "Детский сад № 1 с. Выльгорт" </t>
  </si>
  <si>
    <t>МДОУ "Детский сад  №1 с.Зеленец"</t>
  </si>
  <si>
    <t>МДОУ "Детский сад  №2 с.Зеленец"</t>
  </si>
  <si>
    <t xml:space="preserve">МАДОУ "Детский сад № 3 с. Выльгорт" </t>
  </si>
  <si>
    <t xml:space="preserve">МДОУ "Детский сад № 7 с. Выльгорт" </t>
  </si>
  <si>
    <t xml:space="preserve">МДОУ "Детский сад № 10 с. Выльгорт" </t>
  </si>
  <si>
    <t>МБДОУ "Детский сад с. Палевицы"</t>
  </si>
  <si>
    <t xml:space="preserve">МАДОУ "Детский сад с. Лэзым" </t>
  </si>
  <si>
    <t>МБДОУ "Детский сад общеразвивающего вида с. Пажга"</t>
  </si>
  <si>
    <t xml:space="preserve">МДОУ "Детский сад № 8 с. Выльгорт" </t>
  </si>
  <si>
    <t>МБУДО "РЦВР"</t>
  </si>
  <si>
    <t>МБУДО "ДЮЦ"</t>
  </si>
  <si>
    <t>МБУДО "ЦЭВД"</t>
  </si>
  <si>
    <t>Человеко-часы</t>
  </si>
  <si>
    <t>Обучение по программам дополнительного образования</t>
  </si>
  <si>
    <t>Всего</t>
  </si>
  <si>
    <t>текущий год</t>
  </si>
  <si>
    <t>Число воспитанников обучающихся по программам дошкольного образования (группа раннего дошкольного развития)</t>
  </si>
  <si>
    <t>Число воспитанников обучающихся по программам дошкольного образования (группа воспитанников дошкольного возраста)</t>
  </si>
  <si>
    <t xml:space="preserve">Число воспитанников обучающихся по адаптированной основной общеобразовательной программе дошкольного образования </t>
  </si>
  <si>
    <t xml:space="preserve">Число воспитанников обучающихся по дополнительной общеразвивающей программе дошкольного образования </t>
  </si>
  <si>
    <t>Число обучающихся по программам дополнительного образования</t>
  </si>
  <si>
    <t>Число обучающихся на основном общем уровне с инвалидностью</t>
  </si>
  <si>
    <t>Число обучающихся на начальном общем уровне с инвалидностью</t>
  </si>
  <si>
    <t>Число обучающихся на среднем общем уровне с инвалидностью</t>
  </si>
  <si>
    <t>Итого по подпрограмме 1</t>
  </si>
  <si>
    <t>Обучение по программам начального общего образования (дети с инвалидностью)</t>
  </si>
  <si>
    <t>Обучение по программам основного общего образования (дети с инвалидностью)</t>
  </si>
  <si>
    <t>Обучение по программам среднего общего образования (дети с инвалидностью)</t>
  </si>
  <si>
    <t>Наименование подпрограммы, услуги (работы), показателя объема услуги</t>
  </si>
  <si>
    <t>Единица измерения</t>
  </si>
  <si>
    <t>человек</t>
  </si>
  <si>
    <t>человеко-часы</t>
  </si>
  <si>
    <t>первый год планового периода</t>
  </si>
  <si>
    <t>второй год планового периода</t>
  </si>
  <si>
    <t>Финансовое обеспечение на выполнение муниципального задания &lt;10&gt; на оказание (выполнение) муниципальной услуги (работы), тыс. руб.</t>
  </si>
  <si>
    <t>Наименование показателя</t>
  </si>
  <si>
    <t xml:space="preserve">Обучение по адаптированной основной общеобразовательной программе дошкольного образования </t>
  </si>
  <si>
    <t xml:space="preserve">Обучение по по дополнительной общеразвивающей программе дошкольного образования </t>
  </si>
  <si>
    <t>Итого по подпрограмме 2</t>
  </si>
  <si>
    <t>Итого по подпрограмме 3</t>
  </si>
  <si>
    <t>Подпрограмма 1</t>
  </si>
  <si>
    <t>Подпрограмма 3</t>
  </si>
  <si>
    <t>Подпрограмма 2</t>
  </si>
  <si>
    <t>Число обучающихся с ОВЗ</t>
  </si>
  <si>
    <t xml:space="preserve">Обучение по программам начального общего образования ( дети с инвалидностью) </t>
  </si>
  <si>
    <t xml:space="preserve">Обучение по программам начального общего образования ( дети - инвалиды) </t>
  </si>
  <si>
    <t>Обучение по программам основного общего образования (дети - инвалиды)</t>
  </si>
  <si>
    <t xml:space="preserve">Обучение по программам среднего общего образования ( дети - инвалиды) </t>
  </si>
  <si>
    <t xml:space="preserve">Обучение по программам основного общего образования ( дети - инвалиды) </t>
  </si>
  <si>
    <t>обучение по  основной общеобразовательной программе дошкольного образования (ОВЗ)</t>
  </si>
  <si>
    <t xml:space="preserve">Обучение по программам основного общего образования  (обучение по адаптированной программе, дети с ОВЗ) </t>
  </si>
  <si>
    <t>Число обучающихся на основном  общем уровне с ОВЗ</t>
  </si>
  <si>
    <t>Начальник управления образования                                                                                         Н.Н.Панюкова</t>
  </si>
  <si>
    <t>Проектные данные по муниципальным заданиям на 2024 год по учреждениям, функции и полномочия учередителя которых осуществляет Управление образования администрации  МР "Сыктывдинский"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</si>
</sst>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BFBFBF"/>
      </top>
      <bottom/>
      <diagonal/>
    </border>
  </borders>
  <cellStyleXfs count="2">
    <xf numFmtId="0" fontId="0" fillId="0" borderId="0"/>
    <xf numFmtId="0" fontId="3" fillId="0" borderId="12"/>
  </cellStyleXfs>
  <cellXfs count="59">
    <xf numFmtId="0" fontId="0" fillId="0" borderId="0" xfId="0"/>
    <xf numFmtId="0" fontId="1" fillId="0" borderId="0" xfId="0" applyFo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</cellXfs>
  <cellStyles count="2">
    <cellStyle name="xl_nototal_top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5"/>
  <sheetViews>
    <sheetView tabSelected="1" zoomScale="85" zoomScaleNormal="85" workbookViewId="0">
      <selection activeCell="A2" sqref="A2:E2"/>
    </sheetView>
  </sheetViews>
  <sheetFormatPr defaultRowHeight="15.75" x14ac:dyDescent="0.25"/>
  <cols>
    <col min="1" max="1" width="27.85546875" style="7" customWidth="1"/>
    <col min="2" max="2" width="56.28515625" style="7" customWidth="1"/>
    <col min="3" max="3" width="46" style="7" customWidth="1"/>
    <col min="4" max="4" width="15.85546875" style="26" customWidth="1"/>
    <col min="5" max="5" width="17.7109375" style="26" customWidth="1"/>
    <col min="6" max="16384" width="9.140625" style="7"/>
  </cols>
  <sheetData>
    <row r="1" spans="1:9" ht="38.25" customHeight="1" x14ac:dyDescent="0.25">
      <c r="A1" s="33" t="s">
        <v>93</v>
      </c>
      <c r="B1" s="33"/>
      <c r="C1" s="33"/>
      <c r="D1" s="33"/>
      <c r="E1" s="33"/>
      <c r="F1" s="31"/>
      <c r="G1" s="31"/>
      <c r="H1" s="31"/>
      <c r="I1" s="31"/>
    </row>
    <row r="2" spans="1:9" ht="44.25" customHeight="1" x14ac:dyDescent="0.25">
      <c r="A2" s="32"/>
      <c r="B2" s="32"/>
      <c r="C2" s="32"/>
      <c r="D2" s="32"/>
      <c r="E2" s="32"/>
      <c r="F2" s="29"/>
      <c r="G2" s="29"/>
      <c r="H2" s="29"/>
      <c r="I2" s="29"/>
    </row>
    <row r="3" spans="1:9" x14ac:dyDescent="0.25">
      <c r="A3" s="30"/>
      <c r="B3" s="30"/>
      <c r="C3" s="30"/>
      <c r="D3" s="58"/>
      <c r="E3" s="58"/>
      <c r="F3" s="30"/>
      <c r="G3" s="30"/>
      <c r="H3" s="30"/>
      <c r="I3" s="30"/>
    </row>
    <row r="4" spans="1:9" ht="90" customHeight="1" x14ac:dyDescent="0.25">
      <c r="A4" s="37" t="s">
        <v>17</v>
      </c>
      <c r="B4" s="37" t="s">
        <v>18</v>
      </c>
      <c r="C4" s="39" t="s">
        <v>20</v>
      </c>
      <c r="D4" s="40"/>
      <c r="E4" s="19" t="s">
        <v>19</v>
      </c>
    </row>
    <row r="5" spans="1:9" ht="85.5" customHeight="1" x14ac:dyDescent="0.25">
      <c r="A5" s="38"/>
      <c r="B5" s="38"/>
      <c r="C5" s="17" t="s">
        <v>21</v>
      </c>
      <c r="D5" s="19" t="s">
        <v>22</v>
      </c>
      <c r="E5" s="19" t="s">
        <v>24</v>
      </c>
    </row>
    <row r="6" spans="1:9" ht="31.5" x14ac:dyDescent="0.25">
      <c r="A6" s="47" t="s">
        <v>29</v>
      </c>
      <c r="B6" s="17" t="s">
        <v>4</v>
      </c>
      <c r="C6" s="17" t="s">
        <v>23</v>
      </c>
      <c r="D6" s="19">
        <v>275</v>
      </c>
      <c r="E6" s="53">
        <v>77581844</v>
      </c>
    </row>
    <row r="7" spans="1:9" ht="31.5" x14ac:dyDescent="0.25">
      <c r="A7" s="48"/>
      <c r="B7" s="17" t="s">
        <v>12</v>
      </c>
      <c r="C7" s="17" t="s">
        <v>25</v>
      </c>
      <c r="D7" s="19">
        <v>3</v>
      </c>
      <c r="E7" s="53"/>
    </row>
    <row r="8" spans="1:9" ht="31.5" x14ac:dyDescent="0.25">
      <c r="A8" s="48"/>
      <c r="B8" s="17" t="s">
        <v>65</v>
      </c>
      <c r="C8" s="17" t="s">
        <v>62</v>
      </c>
      <c r="D8" s="19"/>
      <c r="E8" s="53"/>
    </row>
    <row r="9" spans="1:9" ht="31.5" x14ac:dyDescent="0.25">
      <c r="A9" s="48"/>
      <c r="B9" s="17" t="s">
        <v>5</v>
      </c>
      <c r="C9" s="17" t="s">
        <v>26</v>
      </c>
      <c r="D9" s="19">
        <v>268</v>
      </c>
      <c r="E9" s="53"/>
    </row>
    <row r="10" spans="1:9" ht="31.5" x14ac:dyDescent="0.25">
      <c r="A10" s="48"/>
      <c r="B10" s="17" t="s">
        <v>13</v>
      </c>
      <c r="C10" s="17" t="s">
        <v>27</v>
      </c>
      <c r="D10" s="19">
        <v>5</v>
      </c>
      <c r="E10" s="53"/>
    </row>
    <row r="11" spans="1:9" ht="31.5" x14ac:dyDescent="0.25">
      <c r="A11" s="48"/>
      <c r="B11" s="17" t="s">
        <v>66</v>
      </c>
      <c r="C11" s="17" t="s">
        <v>61</v>
      </c>
      <c r="D11" s="19"/>
      <c r="E11" s="53"/>
    </row>
    <row r="12" spans="1:9" ht="31.5" customHeight="1" x14ac:dyDescent="0.25">
      <c r="A12" s="48"/>
      <c r="B12" s="17" t="s">
        <v>6</v>
      </c>
      <c r="C12" s="17" t="s">
        <v>28</v>
      </c>
      <c r="D12" s="19">
        <v>46</v>
      </c>
      <c r="E12" s="53"/>
    </row>
    <row r="13" spans="1:9" x14ac:dyDescent="0.25">
      <c r="A13" s="49"/>
      <c r="B13" s="8" t="s">
        <v>9</v>
      </c>
      <c r="C13" s="9"/>
      <c r="D13" s="19">
        <f>SUM(D6:D12)</f>
        <v>597</v>
      </c>
      <c r="E13" s="53"/>
    </row>
    <row r="14" spans="1:9" ht="31.5" x14ac:dyDescent="0.25">
      <c r="A14" s="47" t="s">
        <v>30</v>
      </c>
      <c r="B14" s="17" t="s">
        <v>4</v>
      </c>
      <c r="C14" s="17" t="s">
        <v>23</v>
      </c>
      <c r="D14" s="19">
        <v>522</v>
      </c>
      <c r="E14" s="41">
        <v>163759300.56</v>
      </c>
    </row>
    <row r="15" spans="1:9" ht="47.25" x14ac:dyDescent="0.25">
      <c r="A15" s="48"/>
      <c r="B15" s="17" t="s">
        <v>14</v>
      </c>
      <c r="C15" s="17" t="s">
        <v>25</v>
      </c>
      <c r="D15" s="19">
        <v>5</v>
      </c>
      <c r="E15" s="42"/>
    </row>
    <row r="16" spans="1:9" ht="31.5" x14ac:dyDescent="0.25">
      <c r="A16" s="48"/>
      <c r="B16" s="17" t="s">
        <v>85</v>
      </c>
      <c r="C16" s="17" t="s">
        <v>62</v>
      </c>
      <c r="D16" s="19">
        <v>0</v>
      </c>
      <c r="E16" s="42"/>
    </row>
    <row r="17" spans="1:5" ht="31.5" x14ac:dyDescent="0.25">
      <c r="A17" s="48"/>
      <c r="B17" s="17" t="s">
        <v>5</v>
      </c>
      <c r="C17" s="17" t="s">
        <v>26</v>
      </c>
      <c r="D17" s="19">
        <v>604</v>
      </c>
      <c r="E17" s="42"/>
    </row>
    <row r="18" spans="1:5" ht="47.25" x14ac:dyDescent="0.25">
      <c r="A18" s="48"/>
      <c r="B18" s="17" t="s">
        <v>15</v>
      </c>
      <c r="C18" s="17" t="s">
        <v>27</v>
      </c>
      <c r="D18" s="19">
        <v>3</v>
      </c>
      <c r="E18" s="42"/>
    </row>
    <row r="19" spans="1:5" ht="31.5" x14ac:dyDescent="0.25">
      <c r="A19" s="48"/>
      <c r="B19" s="17" t="s">
        <v>86</v>
      </c>
      <c r="C19" s="17" t="s">
        <v>61</v>
      </c>
      <c r="D19" s="19">
        <v>0</v>
      </c>
      <c r="E19" s="42"/>
    </row>
    <row r="20" spans="1:5" ht="31.5" x14ac:dyDescent="0.25">
      <c r="A20" s="48"/>
      <c r="B20" s="17" t="s">
        <v>6</v>
      </c>
      <c r="C20" s="17" t="s">
        <v>28</v>
      </c>
      <c r="D20" s="19">
        <v>55</v>
      </c>
      <c r="E20" s="42"/>
    </row>
    <row r="21" spans="1:5" ht="31.5" x14ac:dyDescent="0.25">
      <c r="A21" s="48"/>
      <c r="B21" s="17" t="s">
        <v>87</v>
      </c>
      <c r="C21" s="17" t="s">
        <v>63</v>
      </c>
      <c r="D21" s="19">
        <v>0</v>
      </c>
      <c r="E21" s="42"/>
    </row>
    <row r="22" spans="1:5" ht="30.75" customHeight="1" x14ac:dyDescent="0.25">
      <c r="A22" s="48"/>
      <c r="B22" s="17" t="s">
        <v>7</v>
      </c>
      <c r="C22" s="17" t="s">
        <v>31</v>
      </c>
      <c r="D22" s="19">
        <v>24</v>
      </c>
      <c r="E22" s="42"/>
    </row>
    <row r="23" spans="1:5" ht="30.75" customHeight="1" x14ac:dyDescent="0.25">
      <c r="A23" s="48"/>
      <c r="B23" s="17" t="s">
        <v>8</v>
      </c>
      <c r="C23" s="17" t="s">
        <v>31</v>
      </c>
      <c r="D23" s="19">
        <v>0</v>
      </c>
      <c r="E23" s="42"/>
    </row>
    <row r="24" spans="1:5" x14ac:dyDescent="0.25">
      <c r="A24" s="49"/>
      <c r="B24" s="8" t="s">
        <v>10</v>
      </c>
      <c r="C24" s="8"/>
      <c r="D24" s="19">
        <f>SUM(D14:D23)</f>
        <v>1213</v>
      </c>
      <c r="E24" s="43"/>
    </row>
    <row r="25" spans="1:5" ht="30.75" customHeight="1" x14ac:dyDescent="0.25">
      <c r="A25" s="47" t="s">
        <v>32</v>
      </c>
      <c r="B25" s="17" t="s">
        <v>4</v>
      </c>
      <c r="C25" s="17" t="s">
        <v>23</v>
      </c>
      <c r="D25" s="19">
        <v>210</v>
      </c>
      <c r="E25" s="44">
        <v>73109785</v>
      </c>
    </row>
    <row r="26" spans="1:5" ht="31.5" x14ac:dyDescent="0.25">
      <c r="A26" s="48"/>
      <c r="B26" s="17" t="s">
        <v>84</v>
      </c>
      <c r="C26" s="17" t="s">
        <v>62</v>
      </c>
      <c r="D26" s="19">
        <v>0</v>
      </c>
      <c r="E26" s="44"/>
    </row>
    <row r="27" spans="1:5" ht="47.25" x14ac:dyDescent="0.25">
      <c r="A27" s="48"/>
      <c r="B27" s="17" t="s">
        <v>14</v>
      </c>
      <c r="C27" s="17" t="s">
        <v>25</v>
      </c>
      <c r="D27" s="19">
        <v>7</v>
      </c>
      <c r="E27" s="44"/>
    </row>
    <row r="28" spans="1:5" ht="31.5" x14ac:dyDescent="0.25">
      <c r="A28" s="48"/>
      <c r="B28" s="17" t="s">
        <v>5</v>
      </c>
      <c r="C28" s="17" t="s">
        <v>26</v>
      </c>
      <c r="D28" s="19">
        <v>268</v>
      </c>
      <c r="E28" s="44"/>
    </row>
    <row r="29" spans="1:5" ht="47.25" x14ac:dyDescent="0.25">
      <c r="A29" s="48"/>
      <c r="B29" s="17" t="s">
        <v>15</v>
      </c>
      <c r="C29" s="17" t="s">
        <v>27</v>
      </c>
      <c r="D29" s="19">
        <v>11</v>
      </c>
      <c r="E29" s="44"/>
    </row>
    <row r="30" spans="1:5" ht="31.5" x14ac:dyDescent="0.25">
      <c r="A30" s="48"/>
      <c r="B30" s="17" t="s">
        <v>86</v>
      </c>
      <c r="C30" s="17" t="s">
        <v>61</v>
      </c>
      <c r="D30" s="19">
        <v>0</v>
      </c>
      <c r="E30" s="44"/>
    </row>
    <row r="31" spans="1:5" ht="30" customHeight="1" x14ac:dyDescent="0.25">
      <c r="A31" s="48"/>
      <c r="B31" s="17" t="s">
        <v>6</v>
      </c>
      <c r="C31" s="17" t="s">
        <v>28</v>
      </c>
      <c r="D31" s="19">
        <v>30</v>
      </c>
      <c r="E31" s="44"/>
    </row>
    <row r="32" spans="1:5" ht="30.75" customHeight="1" x14ac:dyDescent="0.25">
      <c r="A32" s="48"/>
      <c r="B32" s="28" t="s">
        <v>7</v>
      </c>
      <c r="C32" s="28" t="s">
        <v>31</v>
      </c>
      <c r="D32" s="19">
        <v>1</v>
      </c>
      <c r="E32" s="44"/>
    </row>
    <row r="33" spans="1:5" ht="30" customHeight="1" x14ac:dyDescent="0.25">
      <c r="A33" s="48"/>
      <c r="B33" s="17" t="s">
        <v>8</v>
      </c>
      <c r="C33" s="17" t="s">
        <v>31</v>
      </c>
      <c r="D33" s="19">
        <v>4</v>
      </c>
      <c r="E33" s="44"/>
    </row>
    <row r="34" spans="1:5" x14ac:dyDescent="0.25">
      <c r="A34" s="48"/>
      <c r="B34" s="8" t="s">
        <v>10</v>
      </c>
      <c r="C34" s="8"/>
      <c r="D34" s="19">
        <f>SUM(D25:D33)</f>
        <v>531</v>
      </c>
      <c r="E34" s="44"/>
    </row>
    <row r="35" spans="1:5" ht="31.5" x14ac:dyDescent="0.25">
      <c r="A35" s="47" t="s">
        <v>33</v>
      </c>
      <c r="B35" s="17" t="s">
        <v>4</v>
      </c>
      <c r="C35" s="17" t="s">
        <v>23</v>
      </c>
      <c r="D35" s="19">
        <v>157</v>
      </c>
      <c r="E35" s="44">
        <v>51571477</v>
      </c>
    </row>
    <row r="36" spans="1:5" ht="47.25" x14ac:dyDescent="0.25">
      <c r="A36" s="48"/>
      <c r="B36" s="17" t="s">
        <v>14</v>
      </c>
      <c r="C36" s="17" t="s">
        <v>25</v>
      </c>
      <c r="D36" s="19">
        <v>3</v>
      </c>
      <c r="E36" s="44"/>
    </row>
    <row r="37" spans="1:5" ht="31.5" x14ac:dyDescent="0.25">
      <c r="A37" s="48"/>
      <c r="B37" s="17" t="s">
        <v>85</v>
      </c>
      <c r="C37" s="17" t="s">
        <v>62</v>
      </c>
      <c r="D37" s="19">
        <v>0</v>
      </c>
      <c r="E37" s="44"/>
    </row>
    <row r="38" spans="1:5" ht="31.5" x14ac:dyDescent="0.25">
      <c r="A38" s="48"/>
      <c r="B38" s="17" t="s">
        <v>5</v>
      </c>
      <c r="C38" s="17" t="s">
        <v>26</v>
      </c>
      <c r="D38" s="19">
        <v>170</v>
      </c>
      <c r="E38" s="44"/>
    </row>
    <row r="39" spans="1:5" ht="47.25" x14ac:dyDescent="0.25">
      <c r="A39" s="48"/>
      <c r="B39" s="28" t="s">
        <v>15</v>
      </c>
      <c r="C39" s="28" t="s">
        <v>27</v>
      </c>
      <c r="D39" s="19">
        <v>1</v>
      </c>
      <c r="E39" s="44"/>
    </row>
    <row r="40" spans="1:5" ht="31.5" x14ac:dyDescent="0.25">
      <c r="A40" s="48"/>
      <c r="B40" s="17" t="s">
        <v>88</v>
      </c>
      <c r="C40" s="17" t="s">
        <v>61</v>
      </c>
      <c r="D40" s="19">
        <v>0</v>
      </c>
      <c r="E40" s="44"/>
    </row>
    <row r="41" spans="1:5" ht="30" customHeight="1" x14ac:dyDescent="0.25">
      <c r="A41" s="48"/>
      <c r="B41" s="17" t="s">
        <v>6</v>
      </c>
      <c r="C41" s="17" t="s">
        <v>28</v>
      </c>
      <c r="D41" s="19">
        <v>13</v>
      </c>
      <c r="E41" s="44"/>
    </row>
    <row r="42" spans="1:5" s="10" customFormat="1" x14ac:dyDescent="0.25">
      <c r="A42" s="48"/>
      <c r="B42" s="8" t="s">
        <v>10</v>
      </c>
      <c r="C42" s="8"/>
      <c r="D42" s="19">
        <f>SUM(D35:D41)</f>
        <v>344</v>
      </c>
      <c r="E42" s="44"/>
    </row>
    <row r="43" spans="1:5" ht="33" customHeight="1" x14ac:dyDescent="0.25">
      <c r="A43" s="47" t="s">
        <v>34</v>
      </c>
      <c r="B43" s="17" t="s">
        <v>4</v>
      </c>
      <c r="C43" s="17" t="s">
        <v>23</v>
      </c>
      <c r="D43" s="19">
        <v>26</v>
      </c>
      <c r="E43" s="44">
        <v>38840438</v>
      </c>
    </row>
    <row r="44" spans="1:5" ht="50.25" customHeight="1" x14ac:dyDescent="0.25">
      <c r="A44" s="48"/>
      <c r="B44" s="17" t="s">
        <v>14</v>
      </c>
      <c r="C44" s="17" t="s">
        <v>25</v>
      </c>
      <c r="D44" s="19">
        <v>0</v>
      </c>
      <c r="E44" s="44"/>
    </row>
    <row r="45" spans="1:5" ht="31.5" x14ac:dyDescent="0.25">
      <c r="A45" s="48"/>
      <c r="B45" s="17" t="s">
        <v>5</v>
      </c>
      <c r="C45" s="17" t="s">
        <v>26</v>
      </c>
      <c r="D45" s="19">
        <v>45</v>
      </c>
      <c r="E45" s="44"/>
    </row>
    <row r="46" spans="1:5" ht="50.25" customHeight="1" x14ac:dyDescent="0.25">
      <c r="A46" s="48"/>
      <c r="B46" s="28" t="s">
        <v>16</v>
      </c>
      <c r="C46" s="28" t="s">
        <v>91</v>
      </c>
      <c r="D46" s="19">
        <v>1</v>
      </c>
      <c r="E46" s="44"/>
    </row>
    <row r="47" spans="1:5" ht="31.5" x14ac:dyDescent="0.25">
      <c r="A47" s="48"/>
      <c r="B47" s="17" t="s">
        <v>6</v>
      </c>
      <c r="C47" s="17" t="s">
        <v>28</v>
      </c>
      <c r="D47" s="19">
        <v>6</v>
      </c>
      <c r="E47" s="44"/>
    </row>
    <row r="48" spans="1:5" ht="30.75" customHeight="1" x14ac:dyDescent="0.25">
      <c r="A48" s="48"/>
      <c r="B48" s="17" t="s">
        <v>7</v>
      </c>
      <c r="C48" s="17" t="s">
        <v>31</v>
      </c>
      <c r="D48" s="19">
        <v>4</v>
      </c>
      <c r="E48" s="44"/>
    </row>
    <row r="49" spans="1:5" ht="32.25" customHeight="1" x14ac:dyDescent="0.25">
      <c r="A49" s="48"/>
      <c r="B49" s="17" t="s">
        <v>8</v>
      </c>
      <c r="C49" s="17" t="s">
        <v>31</v>
      </c>
      <c r="D49" s="19">
        <v>13</v>
      </c>
      <c r="E49" s="44"/>
    </row>
    <row r="50" spans="1:5" s="10" customFormat="1" x14ac:dyDescent="0.25">
      <c r="A50" s="49"/>
      <c r="B50" s="8" t="s">
        <v>10</v>
      </c>
      <c r="C50" s="8"/>
      <c r="D50" s="19">
        <f>SUM(D43:D49)</f>
        <v>95</v>
      </c>
      <c r="E50" s="44"/>
    </row>
    <row r="51" spans="1:5" ht="31.5" x14ac:dyDescent="0.25">
      <c r="A51" s="47" t="s">
        <v>35</v>
      </c>
      <c r="B51" s="17" t="s">
        <v>4</v>
      </c>
      <c r="C51" s="17" t="s">
        <v>23</v>
      </c>
      <c r="D51" s="19">
        <v>22</v>
      </c>
      <c r="E51" s="44">
        <v>37742734</v>
      </c>
    </row>
    <row r="52" spans="1:5" ht="50.25" customHeight="1" x14ac:dyDescent="0.25">
      <c r="A52" s="48"/>
      <c r="B52" s="28" t="s">
        <v>14</v>
      </c>
      <c r="C52" s="28" t="s">
        <v>25</v>
      </c>
      <c r="D52" s="19">
        <v>1</v>
      </c>
      <c r="E52" s="44"/>
    </row>
    <row r="53" spans="1:5" ht="31.5" x14ac:dyDescent="0.25">
      <c r="A53" s="48"/>
      <c r="B53" s="17" t="s">
        <v>5</v>
      </c>
      <c r="C53" s="17" t="s">
        <v>26</v>
      </c>
      <c r="D53" s="19">
        <v>42</v>
      </c>
      <c r="E53" s="44"/>
    </row>
    <row r="54" spans="1:5" ht="31.5" x14ac:dyDescent="0.25">
      <c r="A54" s="48"/>
      <c r="B54" s="17" t="s">
        <v>6</v>
      </c>
      <c r="C54" s="17" t="s">
        <v>28</v>
      </c>
      <c r="D54" s="19">
        <v>5</v>
      </c>
      <c r="E54" s="44"/>
    </row>
    <row r="55" spans="1:5" ht="31.5" x14ac:dyDescent="0.25">
      <c r="A55" s="48"/>
      <c r="B55" s="17" t="s">
        <v>7</v>
      </c>
      <c r="C55" s="17" t="s">
        <v>31</v>
      </c>
      <c r="D55" s="19">
        <v>10</v>
      </c>
      <c r="E55" s="44"/>
    </row>
    <row r="56" spans="1:5" ht="31.5" x14ac:dyDescent="0.25">
      <c r="A56" s="48"/>
      <c r="B56" s="17" t="s">
        <v>8</v>
      </c>
      <c r="C56" s="17" t="s">
        <v>31</v>
      </c>
      <c r="D56" s="19">
        <v>20</v>
      </c>
      <c r="E56" s="44"/>
    </row>
    <row r="57" spans="1:5" x14ac:dyDescent="0.25">
      <c r="A57" s="49"/>
      <c r="B57" s="8" t="s">
        <v>10</v>
      </c>
      <c r="C57" s="8"/>
      <c r="D57" s="19">
        <f>SUM(D51:D56)</f>
        <v>100</v>
      </c>
      <c r="E57" s="44"/>
    </row>
    <row r="58" spans="1:5" ht="31.5" x14ac:dyDescent="0.25">
      <c r="A58" s="47" t="s">
        <v>36</v>
      </c>
      <c r="B58" s="17" t="s">
        <v>4</v>
      </c>
      <c r="C58" s="17" t="s">
        <v>23</v>
      </c>
      <c r="D58" s="19">
        <v>33</v>
      </c>
      <c r="E58" s="44">
        <v>34304169.979999997</v>
      </c>
    </row>
    <row r="59" spans="1:5" ht="47.25" x14ac:dyDescent="0.25">
      <c r="A59" s="48"/>
      <c r="B59" s="17" t="s">
        <v>14</v>
      </c>
      <c r="C59" s="17" t="s">
        <v>25</v>
      </c>
      <c r="D59" s="19">
        <v>2</v>
      </c>
      <c r="E59" s="44"/>
    </row>
    <row r="60" spans="1:5" ht="31.5" x14ac:dyDescent="0.25">
      <c r="A60" s="48"/>
      <c r="B60" s="17" t="s">
        <v>5</v>
      </c>
      <c r="C60" s="17" t="s">
        <v>26</v>
      </c>
      <c r="D60" s="19">
        <v>36</v>
      </c>
      <c r="E60" s="44"/>
    </row>
    <row r="61" spans="1:5" ht="31.5" x14ac:dyDescent="0.25">
      <c r="A61" s="48"/>
      <c r="B61" s="28" t="s">
        <v>5</v>
      </c>
      <c r="C61" s="28" t="s">
        <v>26</v>
      </c>
      <c r="D61" s="19">
        <v>36</v>
      </c>
      <c r="E61" s="44"/>
    </row>
    <row r="62" spans="1:5" ht="47.25" x14ac:dyDescent="0.25">
      <c r="A62" s="48"/>
      <c r="B62" s="17" t="s">
        <v>90</v>
      </c>
      <c r="C62" s="17" t="s">
        <v>28</v>
      </c>
      <c r="D62" s="19">
        <v>1</v>
      </c>
      <c r="E62" s="44"/>
    </row>
    <row r="63" spans="1:5" ht="31.5" x14ac:dyDescent="0.25">
      <c r="A63" s="48"/>
      <c r="B63" s="28" t="s">
        <v>6</v>
      </c>
      <c r="C63" s="28" t="s">
        <v>26</v>
      </c>
      <c r="D63" s="19">
        <v>3</v>
      </c>
      <c r="E63" s="44"/>
    </row>
    <row r="64" spans="1:5" ht="32.25" customHeight="1" x14ac:dyDescent="0.25">
      <c r="A64" s="48"/>
      <c r="B64" s="17" t="s">
        <v>7</v>
      </c>
      <c r="C64" s="17" t="s">
        <v>31</v>
      </c>
      <c r="D64" s="19">
        <v>5</v>
      </c>
      <c r="E64" s="44"/>
    </row>
    <row r="65" spans="1:5" ht="31.5" x14ac:dyDescent="0.25">
      <c r="A65" s="48"/>
      <c r="B65" s="17" t="s">
        <v>8</v>
      </c>
      <c r="C65" s="17" t="s">
        <v>31</v>
      </c>
      <c r="D65" s="19">
        <v>23</v>
      </c>
      <c r="E65" s="44"/>
    </row>
    <row r="66" spans="1:5" x14ac:dyDescent="0.25">
      <c r="A66" s="49"/>
      <c r="B66" s="8" t="s">
        <v>10</v>
      </c>
      <c r="C66" s="8"/>
      <c r="D66" s="19">
        <f>SUM(D58:D65)</f>
        <v>139</v>
      </c>
      <c r="E66" s="44"/>
    </row>
    <row r="67" spans="1:5" ht="31.5" x14ac:dyDescent="0.25">
      <c r="A67" s="47" t="s">
        <v>37</v>
      </c>
      <c r="B67" s="17" t="s">
        <v>4</v>
      </c>
      <c r="C67" s="17" t="s">
        <v>23</v>
      </c>
      <c r="D67" s="19">
        <v>13</v>
      </c>
      <c r="E67" s="44">
        <v>35708311</v>
      </c>
    </row>
    <row r="68" spans="1:5" ht="47.25" x14ac:dyDescent="0.25">
      <c r="A68" s="48"/>
      <c r="B68" s="17" t="s">
        <v>14</v>
      </c>
      <c r="C68" s="17" t="s">
        <v>25</v>
      </c>
      <c r="D68" s="19"/>
      <c r="E68" s="44"/>
    </row>
    <row r="69" spans="1:5" ht="31.5" x14ac:dyDescent="0.25">
      <c r="A69" s="48"/>
      <c r="B69" s="17" t="s">
        <v>5</v>
      </c>
      <c r="C69" s="17" t="s">
        <v>26</v>
      </c>
      <c r="D69" s="19">
        <v>36</v>
      </c>
      <c r="E69" s="44"/>
    </row>
    <row r="70" spans="1:5" ht="30.75" customHeight="1" x14ac:dyDescent="0.25">
      <c r="A70" s="48"/>
      <c r="B70" s="17" t="s">
        <v>13</v>
      </c>
      <c r="C70" s="17" t="s">
        <v>27</v>
      </c>
      <c r="D70" s="19">
        <v>1</v>
      </c>
      <c r="E70" s="44"/>
    </row>
    <row r="71" spans="1:5" ht="31.5" x14ac:dyDescent="0.25">
      <c r="A71" s="48"/>
      <c r="B71" s="17" t="s">
        <v>6</v>
      </c>
      <c r="C71" s="17" t="s">
        <v>28</v>
      </c>
      <c r="D71" s="19">
        <v>6</v>
      </c>
      <c r="E71" s="44"/>
    </row>
    <row r="72" spans="1:5" ht="31.5" x14ac:dyDescent="0.25">
      <c r="A72" s="48"/>
      <c r="B72" s="17" t="s">
        <v>7</v>
      </c>
      <c r="C72" s="17" t="s">
        <v>31</v>
      </c>
      <c r="D72" s="19">
        <v>2</v>
      </c>
      <c r="E72" s="44"/>
    </row>
    <row r="73" spans="1:5" ht="31.5" x14ac:dyDescent="0.25">
      <c r="A73" s="48"/>
      <c r="B73" s="17" t="s">
        <v>8</v>
      </c>
      <c r="C73" s="17" t="s">
        <v>31</v>
      </c>
      <c r="D73" s="19">
        <v>12</v>
      </c>
      <c r="E73" s="44"/>
    </row>
    <row r="74" spans="1:5" x14ac:dyDescent="0.25">
      <c r="A74" s="48"/>
      <c r="B74" s="8" t="s">
        <v>10</v>
      </c>
      <c r="C74" s="8"/>
      <c r="D74" s="19">
        <f>D67+D69+D71+D72+D73+D68+D70</f>
        <v>70</v>
      </c>
      <c r="E74" s="44"/>
    </row>
    <row r="75" spans="1:5" ht="31.5" x14ac:dyDescent="0.25">
      <c r="A75" s="47" t="s">
        <v>38</v>
      </c>
      <c r="B75" s="17" t="s">
        <v>4</v>
      </c>
      <c r="C75" s="17" t="s">
        <v>23</v>
      </c>
      <c r="D75" s="19">
        <v>36</v>
      </c>
      <c r="E75" s="41">
        <v>39698675</v>
      </c>
    </row>
    <row r="76" spans="1:5" ht="47.25" x14ac:dyDescent="0.25">
      <c r="A76" s="48"/>
      <c r="B76" s="17" t="s">
        <v>14</v>
      </c>
      <c r="C76" s="17" t="s">
        <v>25</v>
      </c>
      <c r="D76" s="19">
        <v>3</v>
      </c>
      <c r="E76" s="42"/>
    </row>
    <row r="77" spans="1:5" ht="31.5" x14ac:dyDescent="0.25">
      <c r="A77" s="48"/>
      <c r="B77" s="17" t="s">
        <v>84</v>
      </c>
      <c r="C77" s="17" t="s">
        <v>62</v>
      </c>
      <c r="D77" s="19">
        <v>0</v>
      </c>
      <c r="E77" s="42"/>
    </row>
    <row r="78" spans="1:5" ht="31.5" x14ac:dyDescent="0.25">
      <c r="A78" s="48"/>
      <c r="B78" s="17" t="s">
        <v>5</v>
      </c>
      <c r="C78" s="17" t="s">
        <v>26</v>
      </c>
      <c r="D78" s="19">
        <v>67</v>
      </c>
      <c r="E78" s="42"/>
    </row>
    <row r="79" spans="1:5" ht="47.25" x14ac:dyDescent="0.25">
      <c r="A79" s="48"/>
      <c r="B79" s="17" t="s">
        <v>16</v>
      </c>
      <c r="C79" s="17" t="s">
        <v>27</v>
      </c>
      <c r="D79" s="19">
        <v>4</v>
      </c>
      <c r="E79" s="42"/>
    </row>
    <row r="80" spans="1:5" ht="31.5" x14ac:dyDescent="0.25">
      <c r="A80" s="48"/>
      <c r="B80" s="17" t="s">
        <v>6</v>
      </c>
      <c r="C80" s="17" t="s">
        <v>28</v>
      </c>
      <c r="D80" s="19">
        <v>15</v>
      </c>
      <c r="E80" s="42"/>
    </row>
    <row r="81" spans="1:5" x14ac:dyDescent="0.25">
      <c r="A81" s="48"/>
      <c r="B81" s="8" t="s">
        <v>10</v>
      </c>
      <c r="C81" s="8"/>
      <c r="D81" s="19">
        <f>SUM(D75:D80)</f>
        <v>125</v>
      </c>
      <c r="E81" s="43"/>
    </row>
    <row r="82" spans="1:5" ht="18.75" customHeight="1" x14ac:dyDescent="0.25">
      <c r="A82" s="51" t="s">
        <v>0</v>
      </c>
      <c r="B82" s="52"/>
      <c r="C82" s="11"/>
      <c r="D82" s="19">
        <f>D13+D24+D34+D42+D50+D57+D66+D74+D81</f>
        <v>3214</v>
      </c>
      <c r="E82" s="20">
        <f>E6+E14+E25+E35+E43+E51+E58+E67+E75</f>
        <v>552316734.53999996</v>
      </c>
    </row>
    <row r="83" spans="1:5" x14ac:dyDescent="0.25">
      <c r="A83" s="12"/>
      <c r="B83" s="12"/>
      <c r="C83" s="12"/>
      <c r="D83" s="19"/>
      <c r="E83" s="21"/>
    </row>
    <row r="84" spans="1:5" ht="31.5" x14ac:dyDescent="0.25">
      <c r="A84" s="47" t="s">
        <v>39</v>
      </c>
      <c r="B84" s="17" t="s">
        <v>7</v>
      </c>
      <c r="C84" s="17" t="s">
        <v>31</v>
      </c>
      <c r="D84" s="19">
        <v>55</v>
      </c>
      <c r="E84" s="44">
        <v>49954062</v>
      </c>
    </row>
    <row r="85" spans="1:5" ht="31.5" x14ac:dyDescent="0.25">
      <c r="A85" s="48"/>
      <c r="B85" s="17" t="s">
        <v>8</v>
      </c>
      <c r="C85" s="17" t="s">
        <v>31</v>
      </c>
      <c r="D85" s="19">
        <v>120</v>
      </c>
      <c r="E85" s="44"/>
    </row>
    <row r="86" spans="1:5" ht="47.25" x14ac:dyDescent="0.25">
      <c r="A86" s="48"/>
      <c r="B86" s="18" t="s">
        <v>11</v>
      </c>
      <c r="C86" s="17" t="s">
        <v>31</v>
      </c>
      <c r="D86" s="19">
        <v>20</v>
      </c>
      <c r="E86" s="44"/>
    </row>
    <row r="87" spans="1:5" x14ac:dyDescent="0.25">
      <c r="A87" s="48"/>
      <c r="B87" s="13" t="s">
        <v>10</v>
      </c>
      <c r="C87" s="13"/>
      <c r="D87" s="19">
        <f>SUM(D84:D86)</f>
        <v>195</v>
      </c>
      <c r="E87" s="44"/>
    </row>
    <row r="88" spans="1:5" ht="31.5" x14ac:dyDescent="0.25">
      <c r="A88" s="47" t="s">
        <v>42</v>
      </c>
      <c r="B88" s="17" t="s">
        <v>7</v>
      </c>
      <c r="C88" s="17" t="s">
        <v>31</v>
      </c>
      <c r="D88" s="19">
        <v>25</v>
      </c>
      <c r="E88" s="44">
        <v>30374269</v>
      </c>
    </row>
    <row r="89" spans="1:5" ht="31.5" x14ac:dyDescent="0.25">
      <c r="A89" s="48"/>
      <c r="B89" s="17" t="s">
        <v>8</v>
      </c>
      <c r="C89" s="17" t="s">
        <v>31</v>
      </c>
      <c r="D89" s="19">
        <v>90</v>
      </c>
      <c r="E89" s="44"/>
    </row>
    <row r="90" spans="1:5" ht="47.25" x14ac:dyDescent="0.25">
      <c r="A90" s="48"/>
      <c r="B90" s="17" t="s">
        <v>11</v>
      </c>
      <c r="C90" s="17" t="s">
        <v>31</v>
      </c>
      <c r="D90" s="19">
        <v>0</v>
      </c>
      <c r="E90" s="44"/>
    </row>
    <row r="91" spans="1:5" ht="31.5" x14ac:dyDescent="0.25">
      <c r="A91" s="48"/>
      <c r="B91" s="17" t="s">
        <v>89</v>
      </c>
      <c r="C91" s="17" t="s">
        <v>83</v>
      </c>
      <c r="D91" s="19"/>
      <c r="E91" s="44"/>
    </row>
    <row r="92" spans="1:5" x14ac:dyDescent="0.25">
      <c r="A92" s="48"/>
      <c r="B92" s="13" t="s">
        <v>10</v>
      </c>
      <c r="C92" s="13"/>
      <c r="D92" s="19">
        <f>SUM(D88:D91)</f>
        <v>115</v>
      </c>
      <c r="E92" s="44"/>
    </row>
    <row r="93" spans="1:5" ht="31.5" x14ac:dyDescent="0.25">
      <c r="A93" s="47" t="s">
        <v>43</v>
      </c>
      <c r="B93" s="18" t="s">
        <v>7</v>
      </c>
      <c r="C93" s="17" t="s">
        <v>31</v>
      </c>
      <c r="D93" s="19">
        <v>18</v>
      </c>
      <c r="E93" s="44">
        <v>29745667</v>
      </c>
    </row>
    <row r="94" spans="1:5" ht="31.5" x14ac:dyDescent="0.25">
      <c r="A94" s="48"/>
      <c r="B94" s="18" t="s">
        <v>8</v>
      </c>
      <c r="C94" s="17" t="s">
        <v>31</v>
      </c>
      <c r="D94" s="19">
        <v>100</v>
      </c>
      <c r="E94" s="44"/>
    </row>
    <row r="95" spans="1:5" ht="47.25" x14ac:dyDescent="0.25">
      <c r="A95" s="48"/>
      <c r="B95" s="18" t="s">
        <v>11</v>
      </c>
      <c r="C95" s="17" t="s">
        <v>31</v>
      </c>
      <c r="D95" s="19">
        <v>0</v>
      </c>
      <c r="E95" s="44"/>
    </row>
    <row r="96" spans="1:5" x14ac:dyDescent="0.25">
      <c r="A96" s="48"/>
      <c r="B96" s="13" t="s">
        <v>10</v>
      </c>
      <c r="C96" s="13"/>
      <c r="D96" s="19">
        <f>SUM(D93:D95)</f>
        <v>118</v>
      </c>
      <c r="E96" s="44"/>
    </row>
    <row r="97" spans="1:5" ht="31.5" x14ac:dyDescent="0.25">
      <c r="A97" s="47" t="s">
        <v>48</v>
      </c>
      <c r="B97" s="17" t="s">
        <v>7</v>
      </c>
      <c r="C97" s="17" t="s">
        <v>31</v>
      </c>
      <c r="D97" s="19">
        <v>46</v>
      </c>
      <c r="E97" s="44">
        <v>65731218</v>
      </c>
    </row>
    <row r="98" spans="1:5" ht="31.5" x14ac:dyDescent="0.25">
      <c r="A98" s="48"/>
      <c r="B98" s="17" t="s">
        <v>8</v>
      </c>
      <c r="C98" s="17" t="s">
        <v>31</v>
      </c>
      <c r="D98" s="19">
        <v>230</v>
      </c>
      <c r="E98" s="44"/>
    </row>
    <row r="99" spans="1:5" ht="47.25" x14ac:dyDescent="0.25">
      <c r="A99" s="48"/>
      <c r="B99" s="17" t="s">
        <v>11</v>
      </c>
      <c r="C99" s="17" t="s">
        <v>31</v>
      </c>
      <c r="D99" s="19">
        <f>11+24</f>
        <v>35</v>
      </c>
      <c r="E99" s="44"/>
    </row>
    <row r="100" spans="1:5" x14ac:dyDescent="0.25">
      <c r="A100" s="48"/>
      <c r="B100" s="13" t="s">
        <v>10</v>
      </c>
      <c r="C100" s="13"/>
      <c r="D100" s="19">
        <f>SUM(D97:D99)</f>
        <v>311</v>
      </c>
      <c r="E100" s="44"/>
    </row>
    <row r="101" spans="1:5" ht="31.5" x14ac:dyDescent="0.25">
      <c r="A101" s="47" t="s">
        <v>44</v>
      </c>
      <c r="B101" s="17" t="s">
        <v>7</v>
      </c>
      <c r="C101" s="17" t="s">
        <v>31</v>
      </c>
      <c r="D101" s="19">
        <v>18</v>
      </c>
      <c r="E101" s="44">
        <v>26493427</v>
      </c>
    </row>
    <row r="102" spans="1:5" ht="31.5" x14ac:dyDescent="0.25">
      <c r="A102" s="48"/>
      <c r="B102" s="17" t="s">
        <v>8</v>
      </c>
      <c r="C102" s="17" t="s">
        <v>31</v>
      </c>
      <c r="D102" s="19">
        <v>123</v>
      </c>
      <c r="E102" s="44"/>
    </row>
    <row r="103" spans="1:5" ht="47.25" x14ac:dyDescent="0.25">
      <c r="A103" s="48"/>
      <c r="B103" s="17" t="s">
        <v>11</v>
      </c>
      <c r="C103" s="17" t="s">
        <v>31</v>
      </c>
      <c r="D103" s="19">
        <v>1</v>
      </c>
      <c r="E103" s="44"/>
    </row>
    <row r="104" spans="1:5" x14ac:dyDescent="0.25">
      <c r="A104" s="49"/>
      <c r="B104" s="13" t="s">
        <v>10</v>
      </c>
      <c r="C104" s="13"/>
      <c r="D104" s="19">
        <f>SUM(D101:D103)</f>
        <v>142</v>
      </c>
      <c r="E104" s="44"/>
    </row>
    <row r="105" spans="1:5" ht="31.5" x14ac:dyDescent="0.25">
      <c r="A105" s="37" t="s">
        <v>40</v>
      </c>
      <c r="B105" s="17" t="s">
        <v>7</v>
      </c>
      <c r="C105" s="17" t="s">
        <v>31</v>
      </c>
      <c r="D105" s="19">
        <v>20</v>
      </c>
      <c r="E105" s="44">
        <v>27337516</v>
      </c>
    </row>
    <row r="106" spans="1:5" ht="31.5" x14ac:dyDescent="0.25">
      <c r="A106" s="50"/>
      <c r="B106" s="17" t="s">
        <v>8</v>
      </c>
      <c r="C106" s="17" t="s">
        <v>31</v>
      </c>
      <c r="D106" s="19">
        <v>80</v>
      </c>
      <c r="E106" s="44"/>
    </row>
    <row r="107" spans="1:5" ht="47.25" x14ac:dyDescent="0.25">
      <c r="A107" s="50"/>
      <c r="B107" s="17" t="s">
        <v>11</v>
      </c>
      <c r="C107" s="17" t="s">
        <v>31</v>
      </c>
      <c r="D107" s="19">
        <v>0</v>
      </c>
      <c r="E107" s="44"/>
    </row>
    <row r="108" spans="1:5" x14ac:dyDescent="0.25">
      <c r="A108" s="38"/>
      <c r="B108" s="14" t="s">
        <v>10</v>
      </c>
      <c r="C108" s="13"/>
      <c r="D108" s="19">
        <f>SUM(D105:D107)</f>
        <v>100</v>
      </c>
      <c r="E108" s="44"/>
    </row>
    <row r="109" spans="1:5" ht="31.5" x14ac:dyDescent="0.25">
      <c r="A109" s="47" t="s">
        <v>41</v>
      </c>
      <c r="B109" s="17" t="s">
        <v>7</v>
      </c>
      <c r="C109" s="17" t="s">
        <v>31</v>
      </c>
      <c r="D109" s="19">
        <v>35</v>
      </c>
      <c r="E109" s="44">
        <v>23464732</v>
      </c>
    </row>
    <row r="110" spans="1:5" ht="31.5" x14ac:dyDescent="0.25">
      <c r="A110" s="48"/>
      <c r="B110" s="17" t="s">
        <v>8</v>
      </c>
      <c r="C110" s="17" t="s">
        <v>31</v>
      </c>
      <c r="D110" s="19">
        <v>110</v>
      </c>
      <c r="E110" s="44"/>
    </row>
    <row r="111" spans="1:5" ht="47.25" x14ac:dyDescent="0.25">
      <c r="A111" s="48"/>
      <c r="B111" s="17" t="s">
        <v>11</v>
      </c>
      <c r="C111" s="17" t="s">
        <v>31</v>
      </c>
      <c r="D111" s="19">
        <v>3</v>
      </c>
      <c r="E111" s="44"/>
    </row>
    <row r="112" spans="1:5" x14ac:dyDescent="0.25">
      <c r="A112" s="49"/>
      <c r="B112" s="13" t="s">
        <v>10</v>
      </c>
      <c r="C112" s="13"/>
      <c r="D112" s="19">
        <f>SUM(D109:D111)</f>
        <v>148</v>
      </c>
      <c r="E112" s="44"/>
    </row>
    <row r="113" spans="1:5" ht="31.5" x14ac:dyDescent="0.25">
      <c r="A113" s="47" t="s">
        <v>47</v>
      </c>
      <c r="B113" s="17" t="s">
        <v>7</v>
      </c>
      <c r="C113" s="17" t="s">
        <v>31</v>
      </c>
      <c r="D113" s="19">
        <v>25</v>
      </c>
      <c r="E113" s="41">
        <v>28280267</v>
      </c>
    </row>
    <row r="114" spans="1:5" ht="31.5" x14ac:dyDescent="0.25">
      <c r="A114" s="48"/>
      <c r="B114" s="17" t="s">
        <v>8</v>
      </c>
      <c r="C114" s="17" t="s">
        <v>31</v>
      </c>
      <c r="D114" s="19">
        <v>127</v>
      </c>
      <c r="E114" s="42"/>
    </row>
    <row r="115" spans="1:5" ht="47.25" x14ac:dyDescent="0.25">
      <c r="A115" s="48"/>
      <c r="B115" s="17" t="s">
        <v>11</v>
      </c>
      <c r="C115" s="17" t="s">
        <v>31</v>
      </c>
      <c r="D115" s="19">
        <v>3</v>
      </c>
      <c r="E115" s="42"/>
    </row>
    <row r="116" spans="1:5" x14ac:dyDescent="0.25">
      <c r="A116" s="49"/>
      <c r="B116" s="13" t="s">
        <v>10</v>
      </c>
      <c r="C116" s="13"/>
      <c r="D116" s="19">
        <f>SUM(D113:D115)</f>
        <v>155</v>
      </c>
      <c r="E116" s="43"/>
    </row>
    <row r="117" spans="1:5" ht="31.5" x14ac:dyDescent="0.25">
      <c r="A117" s="47" t="s">
        <v>46</v>
      </c>
      <c r="B117" s="17" t="s">
        <v>7</v>
      </c>
      <c r="C117" s="17" t="s">
        <v>31</v>
      </c>
      <c r="D117" s="19">
        <v>9</v>
      </c>
      <c r="E117" s="41">
        <v>13373178</v>
      </c>
    </row>
    <row r="118" spans="1:5" ht="31.5" x14ac:dyDescent="0.25">
      <c r="A118" s="48"/>
      <c r="B118" s="17" t="s">
        <v>8</v>
      </c>
      <c r="C118" s="17" t="s">
        <v>31</v>
      </c>
      <c r="D118" s="19">
        <v>25</v>
      </c>
      <c r="E118" s="42"/>
    </row>
    <row r="119" spans="1:5" x14ac:dyDescent="0.25">
      <c r="A119" s="48"/>
      <c r="B119" s="13" t="s">
        <v>10</v>
      </c>
      <c r="C119" s="13"/>
      <c r="D119" s="19">
        <f>D117+D118</f>
        <v>34</v>
      </c>
      <c r="E119" s="43"/>
    </row>
    <row r="120" spans="1:5" ht="31.5" x14ac:dyDescent="0.25">
      <c r="A120" s="47" t="s">
        <v>45</v>
      </c>
      <c r="B120" s="17" t="s">
        <v>7</v>
      </c>
      <c r="C120" s="17" t="s">
        <v>31</v>
      </c>
      <c r="D120" s="19">
        <v>9</v>
      </c>
      <c r="E120" s="41">
        <v>13196047</v>
      </c>
    </row>
    <row r="121" spans="1:5" ht="31.5" x14ac:dyDescent="0.25">
      <c r="A121" s="48"/>
      <c r="B121" s="17" t="s">
        <v>8</v>
      </c>
      <c r="C121" s="17" t="s">
        <v>31</v>
      </c>
      <c r="D121" s="19">
        <v>24</v>
      </c>
      <c r="E121" s="42"/>
    </row>
    <row r="122" spans="1:5" ht="47.25" x14ac:dyDescent="0.25">
      <c r="A122" s="48"/>
      <c r="B122" s="17" t="s">
        <v>11</v>
      </c>
      <c r="C122" s="17" t="s">
        <v>31</v>
      </c>
      <c r="D122" s="19">
        <v>0</v>
      </c>
      <c r="E122" s="42"/>
    </row>
    <row r="123" spans="1:5" x14ac:dyDescent="0.25">
      <c r="A123" s="49"/>
      <c r="B123" s="13" t="s">
        <v>10</v>
      </c>
      <c r="C123" s="13"/>
      <c r="D123" s="19">
        <f>SUM(D120:D122)</f>
        <v>33</v>
      </c>
      <c r="E123" s="43"/>
    </row>
    <row r="124" spans="1:5" x14ac:dyDescent="0.25">
      <c r="A124" s="51" t="s">
        <v>1</v>
      </c>
      <c r="B124" s="52"/>
      <c r="C124" s="11"/>
      <c r="D124" s="19">
        <f>D87+D92+D96+D100+D104+D108+D112+D116+D119+D123</f>
        <v>1351</v>
      </c>
      <c r="E124" s="22">
        <f>E84+E88+E93+E97+E101+E105+E109+E113+E117+E120</f>
        <v>307950383</v>
      </c>
    </row>
    <row r="125" spans="1:5" x14ac:dyDescent="0.25">
      <c r="A125" s="12"/>
      <c r="B125" s="12"/>
      <c r="C125" s="12"/>
      <c r="D125" s="19"/>
      <c r="E125" s="21"/>
    </row>
    <row r="126" spans="1:5" x14ac:dyDescent="0.25">
      <c r="A126" s="12" t="s">
        <v>2</v>
      </c>
      <c r="B126" s="12"/>
      <c r="C126" s="12"/>
      <c r="D126" s="19"/>
      <c r="E126" s="21"/>
    </row>
    <row r="127" spans="1:5" x14ac:dyDescent="0.25">
      <c r="A127" s="12" t="s">
        <v>49</v>
      </c>
      <c r="B127" s="12" t="s">
        <v>53</v>
      </c>
      <c r="C127" s="17" t="s">
        <v>52</v>
      </c>
      <c r="D127" s="19">
        <v>201552</v>
      </c>
      <c r="E127" s="27">
        <v>26093661.43</v>
      </c>
    </row>
    <row r="128" spans="1:5" x14ac:dyDescent="0.25">
      <c r="A128" s="12" t="s">
        <v>50</v>
      </c>
      <c r="B128" s="12" t="s">
        <v>53</v>
      </c>
      <c r="C128" s="17" t="s">
        <v>52</v>
      </c>
      <c r="D128" s="19">
        <v>176190</v>
      </c>
      <c r="E128" s="27">
        <v>12418540.41</v>
      </c>
    </row>
    <row r="129" spans="1:5" x14ac:dyDescent="0.25">
      <c r="A129" s="12" t="s">
        <v>51</v>
      </c>
      <c r="B129" s="12" t="s">
        <v>53</v>
      </c>
      <c r="C129" s="17" t="s">
        <v>52</v>
      </c>
      <c r="D129" s="19">
        <v>132500</v>
      </c>
      <c r="E129" s="27">
        <v>14504054.949999999</v>
      </c>
    </row>
    <row r="130" spans="1:5" x14ac:dyDescent="0.25">
      <c r="A130" s="45" t="s">
        <v>3</v>
      </c>
      <c r="B130" s="46"/>
      <c r="C130" s="15"/>
      <c r="D130" s="23">
        <f>SUM(D127:D129)</f>
        <v>510242</v>
      </c>
      <c r="E130" s="24">
        <f>SUM(E127:E129)</f>
        <v>53016256.790000007</v>
      </c>
    </row>
    <row r="131" spans="1:5" s="16" customFormat="1" x14ac:dyDescent="0.25">
      <c r="A131" s="36" t="s">
        <v>54</v>
      </c>
      <c r="B131" s="36"/>
      <c r="C131" s="36"/>
      <c r="D131" s="25"/>
      <c r="E131" s="22">
        <f>E130+E124+E82</f>
        <v>913283374.32999992</v>
      </c>
    </row>
    <row r="132" spans="1:5" x14ac:dyDescent="0.25">
      <c r="A132" s="34"/>
      <c r="B132" s="34"/>
      <c r="C132" s="34"/>
      <c r="D132" s="34"/>
      <c r="E132" s="34"/>
    </row>
    <row r="133" spans="1:5" x14ac:dyDescent="0.25">
      <c r="A133" s="35"/>
      <c r="B133" s="35"/>
      <c r="C133" s="35"/>
      <c r="D133" s="35"/>
      <c r="E133" s="35"/>
    </row>
    <row r="135" spans="1:5" x14ac:dyDescent="0.25">
      <c r="A135" s="7" t="s">
        <v>92</v>
      </c>
    </row>
  </sheetData>
  <mergeCells count="49">
    <mergeCell ref="A82:B82"/>
    <mergeCell ref="A6:A13"/>
    <mergeCell ref="A14:A24"/>
    <mergeCell ref="A25:A34"/>
    <mergeCell ref="E113:E116"/>
    <mergeCell ref="A75:A81"/>
    <mergeCell ref="E6:E13"/>
    <mergeCell ref="E14:E24"/>
    <mergeCell ref="E75:E81"/>
    <mergeCell ref="A35:A42"/>
    <mergeCell ref="A43:A50"/>
    <mergeCell ref="A58:A66"/>
    <mergeCell ref="A67:A74"/>
    <mergeCell ref="A51:A57"/>
    <mergeCell ref="E25:E34"/>
    <mergeCell ref="E35:E42"/>
    <mergeCell ref="A130:B130"/>
    <mergeCell ref="A84:A87"/>
    <mergeCell ref="A88:A92"/>
    <mergeCell ref="A93:A96"/>
    <mergeCell ref="A97:A100"/>
    <mergeCell ref="A101:A104"/>
    <mergeCell ref="A105:A108"/>
    <mergeCell ref="A109:A112"/>
    <mergeCell ref="A113:A116"/>
    <mergeCell ref="A117:A119"/>
    <mergeCell ref="A120:A123"/>
    <mergeCell ref="A124:B124"/>
    <mergeCell ref="E105:E108"/>
    <mergeCell ref="E58:E66"/>
    <mergeCell ref="E67:E74"/>
    <mergeCell ref="E84:E87"/>
    <mergeCell ref="E43:E50"/>
    <mergeCell ref="A2:E2"/>
    <mergeCell ref="A1:E1"/>
    <mergeCell ref="A132:E132"/>
    <mergeCell ref="A133:E133"/>
    <mergeCell ref="A131:C131"/>
    <mergeCell ref="B4:B5"/>
    <mergeCell ref="A4:A5"/>
    <mergeCell ref="C4:D4"/>
    <mergeCell ref="E120:E123"/>
    <mergeCell ref="E117:E119"/>
    <mergeCell ref="E109:E112"/>
    <mergeCell ref="E88:E92"/>
    <mergeCell ref="E93:E96"/>
    <mergeCell ref="E101:E104"/>
    <mergeCell ref="E97:E100"/>
    <mergeCell ref="E51:E57"/>
  </mergeCells>
  <pageMargins left="0.70866141732283472" right="0.11811023622047245" top="0.15748031496062992" bottom="0.35433070866141736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" sqref="A2:I24"/>
    </sheetView>
  </sheetViews>
  <sheetFormatPr defaultRowHeight="15.75" x14ac:dyDescent="0.25"/>
  <cols>
    <col min="1" max="1" width="53" style="1" customWidth="1"/>
    <col min="2" max="2" width="46" style="1" customWidth="1"/>
    <col min="3" max="3" width="16.42578125" style="1" customWidth="1"/>
    <col min="4" max="4" width="18.28515625" style="1" customWidth="1"/>
    <col min="5" max="5" width="12.5703125" style="1" customWidth="1"/>
    <col min="6" max="6" width="12.85546875" style="1" customWidth="1"/>
    <col min="7" max="7" width="15.5703125" style="1" customWidth="1"/>
    <col min="8" max="8" width="18" style="1" customWidth="1"/>
    <col min="9" max="9" width="18.5703125" style="1" customWidth="1"/>
    <col min="10" max="16384" width="9.140625" style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ht="90" customHeight="1" x14ac:dyDescent="0.25">
      <c r="A2" s="57" t="s">
        <v>68</v>
      </c>
      <c r="B2" s="57" t="s">
        <v>75</v>
      </c>
      <c r="C2" s="57" t="s">
        <v>69</v>
      </c>
      <c r="D2" s="57" t="s">
        <v>20</v>
      </c>
      <c r="E2" s="57"/>
      <c r="F2" s="57"/>
      <c r="G2" s="57" t="s">
        <v>74</v>
      </c>
      <c r="H2" s="57"/>
      <c r="I2" s="57"/>
    </row>
    <row r="3" spans="1:9" ht="85.5" customHeight="1" x14ac:dyDescent="0.25">
      <c r="A3" s="57"/>
      <c r="B3" s="57"/>
      <c r="C3" s="57"/>
      <c r="D3" s="2" t="s">
        <v>55</v>
      </c>
      <c r="E3" s="2" t="s">
        <v>72</v>
      </c>
      <c r="F3" s="2" t="s">
        <v>73</v>
      </c>
      <c r="G3" s="2" t="s">
        <v>55</v>
      </c>
      <c r="H3" s="2" t="s">
        <v>72</v>
      </c>
      <c r="I3" s="2" t="s">
        <v>73</v>
      </c>
    </row>
    <row r="4" spans="1:9" ht="23.25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</row>
    <row r="5" spans="1:9" ht="23.25" customHeight="1" x14ac:dyDescent="0.25">
      <c r="A5" s="55" t="s">
        <v>80</v>
      </c>
      <c r="B5" s="55"/>
      <c r="C5" s="55"/>
      <c r="D5" s="55"/>
      <c r="E5" s="55"/>
      <c r="F5" s="55"/>
      <c r="G5" s="55"/>
      <c r="H5" s="55"/>
      <c r="I5" s="55"/>
    </row>
    <row r="6" spans="1:9" ht="47.25" x14ac:dyDescent="0.25">
      <c r="A6" s="2" t="s">
        <v>7</v>
      </c>
      <c r="B6" s="2" t="s">
        <v>56</v>
      </c>
      <c r="C6" s="2" t="s">
        <v>70</v>
      </c>
      <c r="D6" s="3">
        <f>40+38+11+15+5+40+20+24+60+35+7+5+9+15+3+1</f>
        <v>328</v>
      </c>
      <c r="E6" s="3">
        <f>40+37+11+17+20+25+20+16+50+40+7+3+7+10+3+2</f>
        <v>308</v>
      </c>
      <c r="F6" s="3">
        <f>40+37+11+15+5+15+20+16+50+40+7+3+7+10+3+3</f>
        <v>282</v>
      </c>
      <c r="G6" s="54">
        <f>243823310.5/1000</f>
        <v>243823.31049999999</v>
      </c>
      <c r="H6" s="54">
        <f>242095577.1/1000</f>
        <v>242095.57709999999</v>
      </c>
      <c r="I6" s="54">
        <f>242095578.1/1000</f>
        <v>242095.57809999998</v>
      </c>
    </row>
    <row r="7" spans="1:9" ht="63" x14ac:dyDescent="0.25">
      <c r="A7" s="2" t="s">
        <v>8</v>
      </c>
      <c r="B7" s="2" t="s">
        <v>57</v>
      </c>
      <c r="C7" s="2" t="s">
        <v>70</v>
      </c>
      <c r="D7" s="3">
        <f>80+128+26+40+49+92+147+117+245+85+17+14+25+23+10+6+27</f>
        <v>1131</v>
      </c>
      <c r="E7" s="3">
        <f>80+128+25+38+24+116+149+130+255+80+17+12+25+23+9+5+27</f>
        <v>1143</v>
      </c>
      <c r="F7" s="3">
        <f>80+128+25+40+49+116+149+130+255+80+17+11+25+21+8+6+27</f>
        <v>1167</v>
      </c>
      <c r="G7" s="54"/>
      <c r="H7" s="54"/>
      <c r="I7" s="54"/>
    </row>
    <row r="8" spans="1:9" ht="63" x14ac:dyDescent="0.25">
      <c r="A8" s="2" t="s">
        <v>76</v>
      </c>
      <c r="B8" s="2" t="s">
        <v>58</v>
      </c>
      <c r="C8" s="2" t="s">
        <v>70</v>
      </c>
      <c r="D8" s="3">
        <f>2+2+2+1+1+1+12</f>
        <v>21</v>
      </c>
      <c r="E8" s="3">
        <f>2+2+1+1+1+12</f>
        <v>19</v>
      </c>
      <c r="F8" s="3">
        <f>2+1+1+1+12</f>
        <v>17</v>
      </c>
      <c r="G8" s="54"/>
      <c r="H8" s="54"/>
      <c r="I8" s="54"/>
    </row>
    <row r="9" spans="1:9" ht="47.25" x14ac:dyDescent="0.25">
      <c r="A9" s="2" t="s">
        <v>77</v>
      </c>
      <c r="B9" s="2" t="s">
        <v>59</v>
      </c>
      <c r="C9" s="2" t="s">
        <v>70</v>
      </c>
      <c r="D9" s="3">
        <v>100</v>
      </c>
      <c r="E9" s="3">
        <v>50</v>
      </c>
      <c r="F9" s="3">
        <v>50</v>
      </c>
      <c r="G9" s="54"/>
      <c r="H9" s="54"/>
      <c r="I9" s="54"/>
    </row>
    <row r="10" spans="1:9" x14ac:dyDescent="0.25">
      <c r="A10" s="4"/>
      <c r="B10" s="2" t="s">
        <v>64</v>
      </c>
      <c r="C10" s="4"/>
      <c r="D10" s="3">
        <f>SUM(D6:D9)</f>
        <v>1580</v>
      </c>
      <c r="E10" s="3">
        <f t="shared" ref="E10:F10" si="0">SUM(E6:E9)</f>
        <v>1520</v>
      </c>
      <c r="F10" s="3">
        <f t="shared" si="0"/>
        <v>1516</v>
      </c>
      <c r="G10" s="54"/>
      <c r="H10" s="54"/>
      <c r="I10" s="54"/>
    </row>
    <row r="11" spans="1:9" ht="20.25" x14ac:dyDescent="0.3">
      <c r="A11" s="56" t="s">
        <v>82</v>
      </c>
      <c r="B11" s="56"/>
      <c r="C11" s="56"/>
      <c r="D11" s="56"/>
      <c r="E11" s="56"/>
      <c r="F11" s="56"/>
      <c r="G11" s="56"/>
      <c r="H11" s="56"/>
      <c r="I11" s="56"/>
    </row>
    <row r="12" spans="1:9" ht="31.5" x14ac:dyDescent="0.25">
      <c r="A12" s="2" t="s">
        <v>4</v>
      </c>
      <c r="B12" s="2" t="s">
        <v>23</v>
      </c>
      <c r="C12" s="2" t="s">
        <v>70</v>
      </c>
      <c r="D12" s="3">
        <f>156+26+228+204+23+23+40+8+44+8+536</f>
        <v>1296</v>
      </c>
      <c r="E12" s="3">
        <f>139+20+239+204+22+25+37+8+48+8+531</f>
        <v>1281</v>
      </c>
      <c r="F12" s="3">
        <f>138+20+242+210+19+23+34+8+44+8+525</f>
        <v>1271</v>
      </c>
      <c r="G12" s="54">
        <f>486796138.2/1000</f>
        <v>486796.13819999999</v>
      </c>
      <c r="H12" s="54">
        <f>485895000.6/1000</f>
        <v>485895.00060000003</v>
      </c>
      <c r="I12" s="54">
        <f>485895001.6/1000</f>
        <v>485895.00160000002</v>
      </c>
    </row>
    <row r="13" spans="1:9" ht="31.5" x14ac:dyDescent="0.25">
      <c r="A13" s="2" t="s">
        <v>12</v>
      </c>
      <c r="B13" s="2" t="s">
        <v>25</v>
      </c>
      <c r="C13" s="2" t="s">
        <v>70</v>
      </c>
      <c r="D13" s="3">
        <f>5+7+4+1+2+1+1+20</f>
        <v>41</v>
      </c>
      <c r="E13" s="3">
        <f>3+4+5+1+2+2+2+19</f>
        <v>38</v>
      </c>
      <c r="F13" s="3">
        <f>4+3+5+2+3+3+15</f>
        <v>35</v>
      </c>
      <c r="G13" s="54"/>
      <c r="H13" s="54"/>
      <c r="I13" s="54"/>
    </row>
    <row r="14" spans="1:9" ht="31.5" x14ac:dyDescent="0.25">
      <c r="A14" s="2" t="s">
        <v>65</v>
      </c>
      <c r="B14" s="2" t="s">
        <v>62</v>
      </c>
      <c r="C14" s="2" t="s">
        <v>70</v>
      </c>
      <c r="D14" s="3">
        <f>3+3+6</f>
        <v>12</v>
      </c>
      <c r="E14" s="3">
        <f>3+4+4</f>
        <v>11</v>
      </c>
      <c r="F14" s="3">
        <f>1+4+4</f>
        <v>9</v>
      </c>
      <c r="G14" s="54"/>
      <c r="H14" s="54"/>
      <c r="I14" s="54"/>
    </row>
    <row r="15" spans="1:9" ht="31.5" x14ac:dyDescent="0.25">
      <c r="A15" s="2" t="s">
        <v>5</v>
      </c>
      <c r="B15" s="2" t="s">
        <v>26</v>
      </c>
      <c r="C15" s="2" t="s">
        <v>70</v>
      </c>
      <c r="D15" s="3">
        <f>156+26+261+262+48+32+40+8+64+523</f>
        <v>1420</v>
      </c>
      <c r="E15" s="3">
        <f>156+32+274+264+43+34+40+8+64+522</f>
        <v>1437</v>
      </c>
      <c r="F15" s="3">
        <f>163+33+290+254+41+36+38+8+65+536</f>
        <v>1464</v>
      </c>
      <c r="G15" s="54"/>
      <c r="H15" s="54"/>
      <c r="I15" s="54"/>
    </row>
    <row r="16" spans="1:9" ht="31.5" x14ac:dyDescent="0.25">
      <c r="A16" s="2" t="s">
        <v>13</v>
      </c>
      <c r="B16" s="2" t="s">
        <v>27</v>
      </c>
      <c r="C16" s="2" t="s">
        <v>70</v>
      </c>
      <c r="D16" s="3">
        <f>2+1+2+2+2</f>
        <v>9</v>
      </c>
      <c r="E16" s="3">
        <f>4+4+2+2+2</f>
        <v>14</v>
      </c>
      <c r="F16" s="3">
        <f>4+4+2+1+3+2</f>
        <v>16</v>
      </c>
      <c r="G16" s="54"/>
      <c r="H16" s="54"/>
      <c r="I16" s="54"/>
    </row>
    <row r="17" spans="1:9" ht="31.5" x14ac:dyDescent="0.25">
      <c r="A17" s="2" t="s">
        <v>66</v>
      </c>
      <c r="B17" s="2" t="s">
        <v>61</v>
      </c>
      <c r="C17" s="2" t="s">
        <v>70</v>
      </c>
      <c r="D17" s="3">
        <f>1+8+4</f>
        <v>13</v>
      </c>
      <c r="E17" s="3">
        <f>1+7+3</f>
        <v>11</v>
      </c>
      <c r="F17" s="3">
        <f>1+7+3</f>
        <v>11</v>
      </c>
      <c r="G17" s="54"/>
      <c r="H17" s="54"/>
      <c r="I17" s="54"/>
    </row>
    <row r="18" spans="1:9" ht="31.5" x14ac:dyDescent="0.25">
      <c r="A18" s="2" t="s">
        <v>6</v>
      </c>
      <c r="B18" s="2" t="s">
        <v>28</v>
      </c>
      <c r="C18" s="2" t="s">
        <v>70</v>
      </c>
      <c r="D18" s="3">
        <f>13+5+36+47+6+6+4+13+58</f>
        <v>188</v>
      </c>
      <c r="E18" s="3">
        <f>19+6+40+47+4+6+4+12+65</f>
        <v>203</v>
      </c>
      <c r="F18" s="3">
        <f>29+6+40+50+7+6+6+12+68</f>
        <v>224</v>
      </c>
      <c r="G18" s="54"/>
      <c r="H18" s="54"/>
      <c r="I18" s="54"/>
    </row>
    <row r="19" spans="1:9" ht="31.5" x14ac:dyDescent="0.25">
      <c r="A19" s="2" t="s">
        <v>67</v>
      </c>
      <c r="B19" s="2" t="s">
        <v>63</v>
      </c>
      <c r="C19" s="2" t="s">
        <v>70</v>
      </c>
      <c r="D19" s="3">
        <v>1</v>
      </c>
      <c r="E19" s="3">
        <v>1</v>
      </c>
      <c r="F19" s="3">
        <v>0</v>
      </c>
      <c r="G19" s="54"/>
      <c r="H19" s="54"/>
      <c r="I19" s="54"/>
    </row>
    <row r="20" spans="1:9" ht="39.75" customHeight="1" x14ac:dyDescent="0.25">
      <c r="A20" s="4"/>
      <c r="B20" s="2" t="s">
        <v>78</v>
      </c>
      <c r="C20" s="2"/>
      <c r="D20" s="3">
        <f>SUM(D12:D19)</f>
        <v>2980</v>
      </c>
      <c r="E20" s="3">
        <f t="shared" ref="E20:F20" si="1">SUM(E12:E19)</f>
        <v>2996</v>
      </c>
      <c r="F20" s="3">
        <f t="shared" si="1"/>
        <v>3030</v>
      </c>
      <c r="G20" s="54"/>
      <c r="H20" s="54"/>
      <c r="I20" s="54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ht="20.25" x14ac:dyDescent="0.3">
      <c r="A22" s="56" t="s">
        <v>81</v>
      </c>
      <c r="B22" s="56"/>
      <c r="C22" s="56"/>
      <c r="D22" s="56"/>
      <c r="E22" s="56"/>
      <c r="F22" s="56"/>
      <c r="G22" s="56"/>
      <c r="H22" s="56"/>
      <c r="I22" s="56"/>
    </row>
    <row r="23" spans="1:9" ht="72.75" customHeight="1" x14ac:dyDescent="0.25">
      <c r="A23" s="2" t="s">
        <v>53</v>
      </c>
      <c r="B23" s="2" t="s">
        <v>60</v>
      </c>
      <c r="C23" s="2" t="s">
        <v>71</v>
      </c>
      <c r="D23" s="3">
        <f>205884+235776+130000</f>
        <v>571660</v>
      </c>
      <c r="E23" s="3">
        <f>206000+235000+130000</f>
        <v>571000</v>
      </c>
      <c r="F23" s="3">
        <f>206000+235000+130000</f>
        <v>571000</v>
      </c>
      <c r="G23" s="54">
        <f>43404363.36/1000</f>
        <v>43404.363360000003</v>
      </c>
      <c r="H23" s="54">
        <f>18827260.38/1000</f>
        <v>18827.26038</v>
      </c>
      <c r="I23" s="54">
        <f>12048650.38/1000</f>
        <v>12048.650380000001</v>
      </c>
    </row>
    <row r="24" spans="1:9" x14ac:dyDescent="0.25">
      <c r="A24" s="5"/>
      <c r="B24" s="2" t="s">
        <v>79</v>
      </c>
      <c r="C24" s="5"/>
      <c r="D24" s="3">
        <f>SUM(D23)</f>
        <v>571660</v>
      </c>
      <c r="E24" s="3">
        <f t="shared" ref="E24:F24" si="2">SUM(E23)</f>
        <v>571000</v>
      </c>
      <c r="F24" s="3">
        <f t="shared" si="2"/>
        <v>571000</v>
      </c>
      <c r="G24" s="54"/>
      <c r="H24" s="54"/>
      <c r="I24" s="54"/>
    </row>
  </sheetData>
  <mergeCells count="17">
    <mergeCell ref="B2:B3"/>
    <mergeCell ref="A2:A3"/>
    <mergeCell ref="G12:G20"/>
    <mergeCell ref="H12:H20"/>
    <mergeCell ref="I12:I20"/>
    <mergeCell ref="D2:F2"/>
    <mergeCell ref="C2:C3"/>
    <mergeCell ref="G6:G10"/>
    <mergeCell ref="H6:H10"/>
    <mergeCell ref="I6:I10"/>
    <mergeCell ref="G2:I2"/>
    <mergeCell ref="G23:G24"/>
    <mergeCell ref="H23:H24"/>
    <mergeCell ref="I23:I24"/>
    <mergeCell ref="A5:I5"/>
    <mergeCell ref="A22:I22"/>
    <mergeCell ref="A11:I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2023-12-14T08:20:06Z</dcterms:modified>
</cp:coreProperties>
</file>