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Table1" sheetId="1" r:id="rId1"/>
  </sheets>
  <calcPr calcId="124519"/>
</workbook>
</file>

<file path=xl/calcChain.xml><?xml version="1.0" encoding="utf-8"?>
<calcChain xmlns="http://schemas.openxmlformats.org/spreadsheetml/2006/main">
  <c r="G103" i="1"/>
  <c r="F103"/>
  <c r="E103"/>
  <c r="G100"/>
  <c r="F100"/>
  <c r="E100"/>
  <c r="G91"/>
  <c r="F91"/>
  <c r="E91"/>
  <c r="G89"/>
  <c r="F89"/>
  <c r="E89"/>
  <c r="G87"/>
  <c r="F87"/>
  <c r="E87"/>
  <c r="G84"/>
  <c r="F84"/>
  <c r="E84"/>
  <c r="G64"/>
  <c r="G63" s="1"/>
  <c r="F64"/>
  <c r="E64"/>
  <c r="E61"/>
  <c r="G58"/>
  <c r="F58"/>
  <c r="E58"/>
  <c r="G56"/>
  <c r="F56"/>
  <c r="E56"/>
  <c r="G51"/>
  <c r="F51"/>
  <c r="E51"/>
  <c r="G47"/>
  <c r="G46" s="1"/>
  <c r="F47"/>
  <c r="F46" s="1"/>
  <c r="E47"/>
  <c r="E46" s="1"/>
  <c r="G44"/>
  <c r="F44"/>
  <c r="E44"/>
  <c r="G39"/>
  <c r="G38" s="1"/>
  <c r="F39"/>
  <c r="F38" s="1"/>
  <c r="E39"/>
  <c r="E38" s="1"/>
  <c r="G36"/>
  <c r="F36"/>
  <c r="G34"/>
  <c r="F34"/>
  <c r="E34"/>
  <c r="E33" s="1"/>
  <c r="G31"/>
  <c r="F31"/>
  <c r="E31"/>
  <c r="G29"/>
  <c r="F29"/>
  <c r="E29"/>
  <c r="G27"/>
  <c r="F27"/>
  <c r="G24"/>
  <c r="G23" s="1"/>
  <c r="F24"/>
  <c r="F23" s="1"/>
  <c r="E24"/>
  <c r="G18"/>
  <c r="G17" s="1"/>
  <c r="F18"/>
  <c r="F17" s="1"/>
  <c r="E18"/>
  <c r="E17" s="1"/>
  <c r="G9"/>
  <c r="F9"/>
  <c r="F8" s="1"/>
  <c r="E9"/>
  <c r="E8" s="1"/>
  <c r="G8"/>
  <c r="E109"/>
  <c r="F109"/>
  <c r="G110"/>
  <c r="G111"/>
  <c r="G112"/>
  <c r="F113"/>
  <c r="H113"/>
  <c r="I113"/>
  <c r="J113"/>
  <c r="G114"/>
  <c r="G115"/>
  <c r="G116"/>
  <c r="G117"/>
  <c r="G118"/>
  <c r="G119"/>
  <c r="G120"/>
  <c r="J126"/>
  <c r="I126"/>
  <c r="G131"/>
  <c r="G129"/>
  <c r="G153"/>
  <c r="G152" s="1"/>
  <c r="F132"/>
  <c r="F126"/>
  <c r="G122"/>
  <c r="G145"/>
  <c r="G144"/>
  <c r="G143"/>
  <c r="G142"/>
  <c r="G141"/>
  <c r="G140"/>
  <c r="G138"/>
  <c r="G137"/>
  <c r="G136"/>
  <c r="G135"/>
  <c r="G134"/>
  <c r="G133"/>
  <c r="G130"/>
  <c r="G124"/>
  <c r="G121"/>
  <c r="F152"/>
  <c r="F153"/>
  <c r="J132"/>
  <c r="I132"/>
  <c r="H132"/>
  <c r="F140"/>
  <c r="F139" s="1"/>
  <c r="E139"/>
  <c r="G139" s="1"/>
  <c r="E132"/>
  <c r="E128"/>
  <c r="G128" s="1"/>
  <c r="E127"/>
  <c r="G127" s="1"/>
  <c r="E123"/>
  <c r="E125"/>
  <c r="G125" s="1"/>
  <c r="E23" l="1"/>
  <c r="E7" s="1"/>
  <c r="E113"/>
  <c r="G55"/>
  <c r="F33"/>
  <c r="F55"/>
  <c r="F7" s="1"/>
  <c r="F63"/>
  <c r="G33"/>
  <c r="G7" s="1"/>
  <c r="E55"/>
  <c r="E63"/>
  <c r="J108"/>
  <c r="J107" s="1"/>
  <c r="G132"/>
  <c r="F108"/>
  <c r="F107" s="1"/>
  <c r="H108"/>
  <c r="H107" s="1"/>
  <c r="G109"/>
  <c r="G123"/>
  <c r="G113" s="1"/>
  <c r="I108"/>
  <c r="I107" s="1"/>
  <c r="G126"/>
  <c r="E126"/>
  <c r="F157" l="1"/>
  <c r="E108"/>
  <c r="E107" s="1"/>
  <c r="E157" s="1"/>
  <c r="G108"/>
  <c r="G107" s="1"/>
  <c r="G157" s="1"/>
</calcChain>
</file>

<file path=xl/sharedStrings.xml><?xml version="1.0" encoding="utf-8"?>
<sst xmlns="http://schemas.openxmlformats.org/spreadsheetml/2006/main" count="585" uniqueCount="299">
  <si>
    <t>Реестр источников доходов "бюджет муниципального района "Сыктывдинский" Республики Коми"</t>
  </si>
  <si>
    <t/>
  </si>
  <si>
    <t>тыс.рублей</t>
  </si>
  <si>
    <t>Код главного 
администра-
тора 
доходов</t>
  </si>
  <si>
    <t>Код бюджетной классификации</t>
  </si>
  <si>
    <t>Наименование бюджетной классификации</t>
  </si>
  <si>
    <t>Наименование главного администратора доходов</t>
  </si>
  <si>
    <t>План доходов на 2024 год</t>
  </si>
  <si>
    <t>Ожидаемый объем доходов на текущий финансовый год</t>
  </si>
  <si>
    <t>Показатели прогноза доходов бюджета</t>
  </si>
  <si>
    <t>Код главного администратора доходов областного бюджета</t>
  </si>
  <si>
    <t>Прогноз на 2025 год</t>
  </si>
  <si>
    <t>Прогноза ДФБНП от Администратора</t>
  </si>
  <si>
    <t>на 2025 год</t>
  </si>
  <si>
    <t>на 2026 год</t>
  </si>
  <si>
    <t>на 2027 год</t>
  </si>
  <si>
    <t>1</t>
  </si>
  <si>
    <t>2</t>
  </si>
  <si>
    <t>3</t>
  </si>
  <si>
    <t>4</t>
  </si>
  <si>
    <t>5</t>
  </si>
  <si>
    <t>6</t>
  </si>
  <si>
    <t>7</t>
  </si>
  <si>
    <t>8</t>
  </si>
  <si>
    <t>9</t>
  </si>
  <si>
    <t>10</t>
  </si>
  <si>
    <t>000</t>
  </si>
  <si>
    <t>10000000000000000</t>
  </si>
  <si>
    <t>НАЛОГОВЫЕ И НЕНАЛОГОВЫЕ ДОХОДЫ</t>
  </si>
  <si>
    <t>10100000000000000</t>
  </si>
  <si>
    <t>НАЛОГИ НА ПРИБЫЛЬ, ДОХОДЫ</t>
  </si>
  <si>
    <t>10102000010000110</t>
  </si>
  <si>
    <t>Налог на доходы физических лиц</t>
  </si>
  <si>
    <t>182</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</si>
  <si>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</si>
  <si>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</si>
  <si>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Федеральная налоговая служба</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</si>
  <si>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</si>
  <si>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</si>
  <si>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</si>
  <si>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</si>
  <si>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</si>
  <si>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</si>
  <si>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</si>
  <si>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</si>
  <si>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</si>
  <si>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</si>
  <si>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</si>
  <si>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</si>
  <si>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</si>
  <si>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</si>
  <si>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</si>
  <si>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</si>
  <si>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</si>
  <si>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</si>
  <si>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</si>
  <si>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</si>
  <si>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</si>
  <si>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</si>
  <si>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</si>
  <si>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</si>
  <si>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</si>
  <si>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</si>
  <si>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</si>
  <si>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</si>
  <si>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10501011010000110</t>
  </si>
  <si>
    <t>Налог, взимаемый с налогоплательщиков, выбравших в качестве объекта налогообложения доходы</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</si>
  <si>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</si>
  <si>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</si>
  <si>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10504000020000110</t>
  </si>
  <si>
    <t>Налог, взимаемый в связи с применением патентной системы налогообложения</t>
  </si>
  <si>
    <t>10504020020000110</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</si>
  <si>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</si>
  <si>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</si>
  <si>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</si>
  <si>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</si>
  <si>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</si>
  <si>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</si>
  <si>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</si>
  <si>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</si>
  <si>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</si>
  <si>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</si>
  <si>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</si>
  <si>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</si>
  <si>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</si>
  <si>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Администрация муниципального района "Сыктывдинский" Республики Коми</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</si>
  <si>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</si>
  <si>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</si>
  <si>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</si>
  <si>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</si>
  <si>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11105075050000120</t>
  </si>
  <si>
    <t>Доходы от сдачи в аренду имущества, составляющего казну муниципальных районов (за исключением земельных участков)</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</si>
  <si>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</si>
  <si>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</si>
  <si>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</si>
  <si>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</si>
  <si>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</si>
  <si>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</si>
  <si>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11201000010000120</t>
  </si>
  <si>
    <t>Плата за негативное воздействие на окружающую среду</t>
  </si>
  <si>
    <t>048</t>
  </si>
  <si>
    <t>11201010010000120</t>
  </si>
  <si>
    <t>Плата за выбросы загрязняющих веществ в атмосферный воздух стационарными объектами</t>
  </si>
  <si>
    <t>Федеральная служба по надзору в сфере природопользования</t>
  </si>
  <si>
    <t>11201030010000120</t>
  </si>
  <si>
    <t>Плата за сбросы загрязняющих веществ в водные объекты</t>
  </si>
  <si>
    <t>11201041010000120</t>
  </si>
  <si>
    <t>Плата за размещение отходов производства</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</si>
  <si>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</si>
  <si>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</si>
  <si>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</si>
  <si>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</si>
  <si>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</si>
  <si>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</si>
  <si>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</si>
  <si>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</si>
  <si>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</si>
  <si>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</si>
  <si>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</si>
  <si>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</si>
  <si>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</si>
  <si>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</si>
  <si>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</si>
  <si>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</si>
  <si>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</si>
  <si>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Министерство образования и науки Республики Коми</t>
  </si>
  <si>
    <t>890</t>
  </si>
  <si>
    <t>Министерство юстиции Республики Коми</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</si>
  <si>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</si>
  <si>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</si>
  <si>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</si>
  <si>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</si>
  <si>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</si>
  <si>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</si>
  <si>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</si>
  <si>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</si>
  <si>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</si>
  <si>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</si>
  <si>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</si>
  <si>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</si>
  <si>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</si>
  <si>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</si>
  <si>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</si>
  <si>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</si>
  <si>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</si>
  <si>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</si>
  <si>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</si>
  <si>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</si>
  <si>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</si>
  <si>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</si>
  <si>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</si>
  <si>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</si>
  <si>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</si>
  <si>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</si>
  <si>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11610000000000140</t>
  </si>
  <si>
    <t>Платежи в целях возмещения причиненного ущерба (убытков)</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</si>
  <si>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</si>
  <si>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</si>
  <si>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</si>
  <si>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</si>
  <si>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081</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</si>
  <si>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</si>
  <si>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</si>
  <si>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Управление ФС по ветеринарному и фитонадзору по РК (Управление Россельхознадзора)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</si>
  <si>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</si>
  <si>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</si>
  <si>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11611000010000140</t>
  </si>
  <si>
    <t>Платежи, уплачиваемые в целях возмещения вреда</t>
  </si>
  <si>
    <t>852</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</si>
  <si>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</si>
  <si>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</si>
  <si>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Министерство природных ресурсов и охраны окружающей среды Республики Коми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</si>
  <si>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</si>
  <si>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</si>
  <si>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</si>
  <si>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</si>
  <si>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</si>
  <si>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</si>
  <si>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992</t>
  </si>
  <si>
    <t>Дотации бюджетам муниципальных районов на выравнивание бюджетной обеспеченности из бюджета субъекта Российской Федерации</t>
  </si>
  <si>
    <t>Управление финансов администрации муниципального района "Сыктывдинский" Республики Коми</t>
  </si>
  <si>
    <t>20215002050000150</t>
  </si>
  <si>
    <t>Дотации бюджетам муниципальных районов на поддержку мер по обеспечению сбалансированности бюджетов</t>
  </si>
  <si>
    <t>20220000000000150</t>
  </si>
  <si>
    <t>Субсидии бюджетам бюджетной системы Российской Федерации (межбюджетные субсидии)</t>
  </si>
  <si>
    <t>20220077050000150</t>
  </si>
  <si>
    <t>Субсидии бюджетам муниципальных районов на софинансирование капитальных вложений в объекты муниципальной собственности</t>
  </si>
  <si>
    <t>20225511050000150</t>
  </si>
  <si>
    <t>Субсидии бюджетам муниципальных районов на проведение комплексных кадастровых работ</t>
  </si>
  <si>
    <t>20229999050000150</t>
  </si>
  <si>
    <t>Прочие субсидии бюджетам муниципальных районов</t>
  </si>
  <si>
    <t>956</t>
  </si>
  <si>
    <t>Управление культуры и спорта администрации муниципального района "Сыктывдинский" Республики Коми</t>
  </si>
  <si>
    <t>20230000000000150</t>
  </si>
  <si>
    <t>Субвенции бюджетам бюджетной системы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</si>
  <si>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</si>
  <si>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</si>
  <si>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975</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</si>
  <si>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</si>
  <si>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</si>
  <si>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Управление образования администрации муниципального района "Сыктывдинский" Республики Коми</t>
  </si>
  <si>
    <t>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</si>
  <si>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</si>
  <si>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20239999050000150</t>
  </si>
  <si>
    <t>Прочие субвенции бюджетам муниципальных районов</t>
  </si>
  <si>
    <t>ВСЕГО ДОХОДОВ:</t>
  </si>
  <si>
    <t>Прочие дотации</t>
  </si>
  <si>
    <t>20219999050000150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</si>
  <si>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</si>
  <si>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20220299050000150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</si>
  <si>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</si>
  <si>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</si>
  <si>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</si>
  <si>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</si>
  <si>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поддержку отрасли культуры</t>
  </si>
  <si>
    <t>Субсидии бюджетам муниципальных районов на реализацию мероприятий по модернизации школьных систем образования</t>
  </si>
  <si>
    <t>Кассовые поступления в текущем финансовом году (по состоянию на 30.09.2024)</t>
  </si>
  <si>
    <t>Иные межбюджетные трансферты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</si>
  <si>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</si>
  <si>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</si>
  <si>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</si>
  <si>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муниципальных районов</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</si>
  <si>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</si>
  <si>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ПРОЧИЕ БЕЗВОЗМЕЗДНЫЕ ПОСТУПЛЕНИЯ</t>
  </si>
  <si>
    <t>Прочие безвозмездные поступления в бюджеты муниципальных районов</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</si>
  <si>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</si>
  <si>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</si>
  <si>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2024014050000150</t>
  </si>
  <si>
    <t>20245050050000150</t>
  </si>
  <si>
    <t>20245179050000150</t>
  </si>
  <si>
    <t>20245303050000150</t>
  </si>
  <si>
    <t>20249999050000150</t>
  </si>
  <si>
    <t>20705010050000150</t>
  </si>
  <si>
    <t>20705000050000150</t>
  </si>
  <si>
    <t>20705020050000150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</si>
  <si>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</si>
  <si>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</si>
  <si>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</si>
  <si>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Доходы бюджетов муниципальных районов от возврата автономными учреждениями остатков субсидий прошлых лет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</si>
  <si>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</si>
  <si>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</si>
  <si>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</si>
  <si>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</si>
  <si>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21800000050000150</t>
  </si>
  <si>
    <t>21805010050000150</t>
  </si>
  <si>
    <t>21805020050000150</t>
  </si>
  <si>
    <t>21860010050000150</t>
  </si>
  <si>
    <t>2190000000000150</t>
  </si>
  <si>
    <t>20225304050000150</t>
  </si>
  <si>
    <t>20225467050000150</t>
  </si>
  <si>
    <t>20225519050000150</t>
  </si>
  <si>
    <t>20225750050000150</t>
  </si>
  <si>
    <t>20240000000000150</t>
  </si>
  <si>
    <t>21960010050000150</t>
  </si>
  <si>
    <t>20215001050000150</t>
  </si>
  <si>
    <t>10502000000000110</t>
  </si>
  <si>
    <t>Единый налог на вмененный доход для отдельных видов деятельности</t>
  </si>
  <si>
    <t>10502010020000110</t>
  </si>
  <si>
    <t>Единый налог  на вмененный доход для отдельных видов деятельности</t>
  </si>
  <si>
    <t>10503000000000110</t>
  </si>
  <si>
    <t>Единый сельскохозяйственный налог</t>
  </si>
  <si>
    <t>10503010010000110</t>
  </si>
  <si>
    <t>10807000000000110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</si>
  <si>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</si>
  <si>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</si>
  <si>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</si>
  <si>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Министерство цифрового развития,связи и массовых коммуникаций Республики Коми</t>
  </si>
  <si>
    <t>11302000000000130</t>
  </si>
  <si>
    <t>Доходы от компенсации затрат государства</t>
  </si>
  <si>
    <t>11302995050000130</t>
  </si>
  <si>
    <t xml:space="preserve">Прочие доходы от компенсации затрат бюджетов муниципальных районов  </t>
  </si>
  <si>
    <t>Управление культуры администрации муниципального района "Сыктывдинский" Республики Коми</t>
  </si>
  <si>
    <t>11406325050000430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</si>
  <si>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t>
  </si>
  <si>
    <t>11413000000000410</t>
  </si>
  <si>
    <t>Доходы от приватизации имущества, находящегося в государственной и муниципальной собственности</t>
  </si>
  <si>
    <t>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</si>
  <si>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</si>
  <si>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</si>
  <si>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</si>
  <si>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</si>
  <si>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</si>
  <si>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</si>
  <si>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</si>
  <si>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</si>
  <si>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</si>
  <si>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</si>
  <si>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11610061050000110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</si>
  <si>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</si>
  <si>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Министерство внутренних дел Российской Федерации</t>
  </si>
  <si>
    <t>11700000000000180</t>
  </si>
  <si>
    <t xml:space="preserve">Прочие неналоговые доходы </t>
  </si>
  <si>
    <t>111701050050000180</t>
  </si>
  <si>
    <t>Невыясненные поступления, зачисляемые в бюджеты муниципальных районов</t>
  </si>
  <si>
    <t>111705050050000180</t>
  </si>
  <si>
    <t>Прочие неналоговые доходы бюджетов муниципальных районов</t>
  </si>
  <si>
    <t>111715030050000180</t>
  </si>
  <si>
    <t>Инициативные платежи, зачисляемые в бюджеты муниципальных районов</t>
  </si>
  <si>
    <t>Налог, взимаемый в связи с применением патентной системы налогообложения, зачисляемый в бюджеты муниципальных районов</t>
  </si>
</sst>
</file>

<file path=xl/styles.xml><?xml version="1.0" encoding="utf-8"?>
<styleSheet xmlns="http://schemas.openxmlformats.org/spreadsheetml/2006/main">
  <numFmts count="2">
    <numFmt numFmtId="164" formatCode="#,##0.0"/>
    <numFmt numFmtId="165" formatCode="000000"/>
  </numFmts>
  <fonts count="6">
    <font>
      <sz val="10"/>
      <color rgb="FF000000"/>
      <name val="Times New Roman"/>
    </font>
    <font>
      <b/>
      <sz val="11"/>
      <color rgb="FF000000"/>
      <name val="Times New Roman"/>
      <family val="1"/>
      <charset val="204"/>
    </font>
    <font>
      <b/>
      <sz val="10"/>
      <color rgb="FF000000"/>
      <name val="Times New Roman"/>
      <family val="1"/>
      <charset val="204"/>
    </font>
    <font>
      <sz val="10"/>
      <color rgb="FF000000"/>
      <name val="Times New Roman"/>
      <family val="1"/>
      <charset val="204"/>
    </font>
    <font>
      <b/>
      <sz val="10"/>
      <name val="Times New Roman"/>
      <family val="1"/>
      <charset val="204"/>
    </font>
    <font>
      <sz val="10"/>
      <name val="Times New Roman"/>
      <family val="1"/>
      <charset val="204"/>
    </font>
  </fonts>
  <fills count="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68">
    <xf numFmtId="0" fontId="0" fillId="0" borderId="0" xfId="0" applyFont="1" applyFill="1" applyAlignment="1">
      <alignment vertical="top" wrapText="1"/>
    </xf>
    <xf numFmtId="0" fontId="0" fillId="0" borderId="0" xfId="0" applyFont="1" applyFill="1" applyAlignment="1">
      <alignment horizontal="righ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0"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vertical="top" wrapText="1"/>
    </xf>
    <xf numFmtId="0" fontId="2" fillId="0" borderId="1" xfId="0" applyFont="1" applyFill="1" applyBorder="1" applyAlignment="1">
      <alignment vertical="top" wrapText="1"/>
    </xf>
    <xf numFmtId="164" fontId="2" fillId="0" borderId="1" xfId="0" applyNumberFormat="1" applyFont="1" applyFill="1" applyBorder="1" applyAlignment="1">
      <alignment vertical="top" wrapText="1"/>
    </xf>
    <xf numFmtId="0" fontId="0" fillId="0" borderId="1" xfId="0" applyFont="1" applyFill="1" applyBorder="1" applyAlignment="1">
      <alignment vertical="top" wrapText="1"/>
    </xf>
    <xf numFmtId="164" fontId="0"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0" fillId="0" borderId="1" xfId="0" applyNumberFormat="1" applyFont="1" applyFill="1" applyBorder="1" applyAlignment="1">
      <alignment vertical="top" wrapText="1"/>
    </xf>
    <xf numFmtId="164" fontId="3" fillId="0" borderId="1" xfId="0" applyNumberFormat="1" applyFont="1" applyFill="1" applyBorder="1" applyAlignment="1">
      <alignment vertical="top" wrapText="1"/>
    </xf>
    <xf numFmtId="0" fontId="3" fillId="2"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165" fontId="0" fillId="0" borderId="1" xfId="0" applyNumberFormat="1" applyFont="1" applyFill="1" applyBorder="1" applyAlignment="1">
      <alignment horizontal="center" vertical="top" wrapText="1"/>
    </xf>
    <xf numFmtId="165" fontId="2" fillId="0" borderId="1" xfId="0" applyNumberFormat="1" applyFont="1" applyFill="1" applyBorder="1" applyAlignment="1">
      <alignment horizontal="center" vertical="top" wrapText="1"/>
    </xf>
    <xf numFmtId="49" fontId="0" fillId="0" borderId="1" xfId="0" applyNumberFormat="1" applyFill="1" applyBorder="1" applyAlignment="1">
      <alignment horizontal="center" vertical="top" wrapText="1"/>
    </xf>
    <xf numFmtId="164" fontId="0" fillId="0" borderId="0" xfId="0" applyNumberFormat="1" applyFont="1" applyFill="1" applyAlignment="1">
      <alignment vertical="top" wrapText="1"/>
    </xf>
    <xf numFmtId="0" fontId="2" fillId="2" borderId="1" xfId="0" applyFont="1" applyFill="1" applyBorder="1">
      <alignment vertical="top" wrapText="1"/>
    </xf>
    <xf numFmtId="164" fontId="2" fillId="2" borderId="1" xfId="0" applyNumberFormat="1" applyFont="1" applyFill="1" applyBorder="1">
      <alignment vertical="top" wrapText="1"/>
    </xf>
    <xf numFmtId="164" fontId="2" fillId="2" borderId="1" xfId="0"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lignment vertical="top" wrapText="1"/>
    </xf>
    <xf numFmtId="164" fontId="2" fillId="0" borderId="1" xfId="0" applyNumberFormat="1" applyFont="1" applyBorder="1">
      <alignment vertical="top" wrapText="1"/>
    </xf>
    <xf numFmtId="164" fontId="2" fillId="0" borderId="1" xfId="0" applyNumberFormat="1"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lignment vertical="top" wrapText="1"/>
    </xf>
    <xf numFmtId="164" fontId="0" fillId="0" borderId="1" xfId="0" applyNumberFormat="1" applyBorder="1">
      <alignment vertical="top" wrapText="1"/>
    </xf>
    <xf numFmtId="164" fontId="0" fillId="0" borderId="1" xfId="0" applyNumberFormat="1" applyBorder="1" applyAlignment="1">
      <alignment horizontal="center" vertical="center" wrapText="1"/>
    </xf>
    <xf numFmtId="0" fontId="2" fillId="3" borderId="1" xfId="0" applyFont="1" applyFill="1" applyBorder="1" applyAlignment="1">
      <alignment horizontal="center" vertical="top" wrapText="1"/>
    </xf>
    <xf numFmtId="49" fontId="2" fillId="0" borderId="1" xfId="0" applyNumberFormat="1" applyFont="1" applyBorder="1" applyAlignment="1" applyProtection="1">
      <alignment horizontal="center" vertical="top" wrapText="1"/>
      <protection locked="0"/>
    </xf>
    <xf numFmtId="0" fontId="4" fillId="4" borderId="1" xfId="0" applyFont="1" applyFill="1" applyBorder="1">
      <alignment vertical="top" wrapText="1"/>
    </xf>
    <xf numFmtId="164" fontId="4" fillId="4" borderId="1" xfId="0" applyNumberFormat="1" applyFont="1" applyFill="1" applyBorder="1">
      <alignment vertical="top" wrapText="1"/>
    </xf>
    <xf numFmtId="164" fontId="4"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0" fillId="4" borderId="1" xfId="0" applyFill="1" applyBorder="1" applyAlignment="1">
      <alignment horizontal="center" vertical="top" wrapText="1"/>
    </xf>
    <xf numFmtId="49" fontId="3" fillId="0" borderId="1" xfId="0" applyNumberFormat="1" applyFont="1" applyBorder="1" applyAlignment="1" applyProtection="1">
      <alignment horizontal="center" vertical="top" wrapText="1"/>
      <protection locked="0"/>
    </xf>
    <xf numFmtId="0" fontId="5" fillId="0" borderId="1" xfId="0" applyFont="1" applyBorder="1">
      <alignment vertical="top" wrapText="1"/>
    </xf>
    <xf numFmtId="164" fontId="5" fillId="4" borderId="1" xfId="0" applyNumberFormat="1" applyFont="1" applyFill="1" applyBorder="1">
      <alignment vertical="top" wrapText="1"/>
    </xf>
    <xf numFmtId="164" fontId="5" fillId="4"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4" fillId="0" borderId="1" xfId="0" applyFont="1" applyBorder="1">
      <alignment vertical="top" wrapText="1"/>
    </xf>
    <xf numFmtId="164" fontId="3" fillId="0" borderId="1" xfId="0" applyNumberFormat="1" applyFont="1" applyBorder="1">
      <alignment vertical="top" wrapText="1"/>
    </xf>
    <xf numFmtId="0" fontId="3" fillId="0" borderId="1" xfId="0" applyFont="1" applyBorder="1">
      <alignment vertical="top" wrapText="1"/>
    </xf>
    <xf numFmtId="164" fontId="3" fillId="0" borderId="1" xfId="0" applyNumberFormat="1" applyFont="1" applyBorder="1" applyAlignment="1">
      <alignment horizontal="center" vertical="center" wrapText="1"/>
    </xf>
    <xf numFmtId="49" fontId="5" fillId="4" borderId="1" xfId="0" applyNumberFormat="1" applyFont="1" applyFill="1" applyBorder="1" applyAlignment="1" applyProtection="1">
      <alignment horizontal="center" vertical="top" wrapText="1"/>
      <protection locked="0"/>
    </xf>
    <xf numFmtId="0" fontId="0" fillId="4" borderId="1" xfId="0" applyFill="1" applyBorder="1">
      <alignment vertical="top" wrapText="1"/>
    </xf>
    <xf numFmtId="164" fontId="0" fillId="4" borderId="1" xfId="0" applyNumberFormat="1" applyFill="1" applyBorder="1">
      <alignment vertical="top" wrapText="1"/>
    </xf>
    <xf numFmtId="0" fontId="4" fillId="3" borderId="1" xfId="0" applyFont="1" applyFill="1" applyBorder="1" applyAlignment="1">
      <alignment horizontal="center" vertical="top" wrapText="1"/>
    </xf>
    <xf numFmtId="49" fontId="4" fillId="0" borderId="1" xfId="0" applyNumberFormat="1" applyFont="1" applyBorder="1" applyAlignment="1" applyProtection="1">
      <alignment horizontal="center" vertical="top" wrapText="1"/>
      <protection locked="0"/>
    </xf>
    <xf numFmtId="0" fontId="2" fillId="4" borderId="1" xfId="0" applyFont="1" applyFill="1" applyBorder="1">
      <alignment vertical="top" wrapText="1"/>
    </xf>
    <xf numFmtId="164" fontId="2" fillId="4" borderId="1" xfId="0" applyNumberFormat="1" applyFont="1" applyFill="1" applyBorder="1">
      <alignment vertical="top" wrapText="1"/>
    </xf>
    <xf numFmtId="0" fontId="5" fillId="4" borderId="1" xfId="0" applyFont="1" applyFill="1" applyBorder="1" applyAlignment="1">
      <alignment horizontal="center" vertical="top" wrapText="1"/>
    </xf>
    <xf numFmtId="49" fontId="5" fillId="0" borderId="1" xfId="0" applyNumberFormat="1" applyFont="1" applyBorder="1" applyAlignment="1" applyProtection="1">
      <alignment horizontal="center" vertical="top" wrapText="1"/>
      <protection locked="0"/>
    </xf>
    <xf numFmtId="164" fontId="4" fillId="2" borderId="1" xfId="0" applyNumberFormat="1" applyFont="1" applyFill="1" applyBorder="1" applyAlignment="1">
      <alignment horizontal="center" vertical="center" wrapText="1"/>
    </xf>
    <xf numFmtId="0" fontId="0" fillId="0" borderId="0" xfId="0">
      <alignment vertical="top" wrapText="1"/>
    </xf>
    <xf numFmtId="164" fontId="0" fillId="0" borderId="2" xfId="0" applyNumberFormat="1" applyBorder="1" applyAlignment="1">
      <alignment horizontal="center" vertical="center" wrapText="1"/>
    </xf>
    <xf numFmtId="164" fontId="3" fillId="0" borderId="3" xfId="0" applyNumberFormat="1" applyFont="1" applyBorder="1">
      <alignment vertical="top" wrapText="1"/>
    </xf>
    <xf numFmtId="0" fontId="0" fillId="0" borderId="4" xfId="0" applyBorder="1" applyAlignment="1">
      <alignment horizontal="center" vertical="center" wrapText="1"/>
    </xf>
    <xf numFmtId="164" fontId="0" fillId="4" borderId="5" xfId="0" applyNumberFormat="1" applyFill="1" applyBorder="1" applyAlignment="1">
      <alignment horizontal="center" vertical="center" wrapText="1"/>
    </xf>
    <xf numFmtId="164" fontId="0" fillId="0" borderId="6" xfId="0" applyNumberFormat="1" applyBorder="1" applyAlignment="1">
      <alignment horizontal="center" vertical="center" wrapText="1"/>
    </xf>
    <xf numFmtId="164" fontId="3" fillId="4"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L157"/>
  <sheetViews>
    <sheetView tabSelected="1" zoomScale="115" zoomScaleNormal="115" workbookViewId="0">
      <pane xSplit="3" ySplit="5" topLeftCell="E152" activePane="bottomRight" state="frozen"/>
      <selection pane="topRight" activeCell="D1" sqref="D1"/>
      <selection pane="bottomLeft" activeCell="A6" sqref="A6"/>
      <selection pane="bottomRight" activeCell="A122" sqref="A122"/>
    </sheetView>
  </sheetViews>
  <sheetFormatPr defaultRowHeight="12.75"/>
  <cols>
    <col min="1" max="1" width="15" customWidth="1"/>
    <col min="2" max="2" width="31.6640625" customWidth="1"/>
    <col min="3" max="3" width="49.33203125" customWidth="1"/>
    <col min="4" max="4" width="30.5" customWidth="1"/>
    <col min="5" max="10" width="23.83203125" customWidth="1"/>
  </cols>
  <sheetData>
    <row r="1" spans="1:10" ht="18.2" customHeight="1">
      <c r="A1" s="65" t="s">
        <v>0</v>
      </c>
      <c r="B1" s="65"/>
      <c r="C1" s="65"/>
      <c r="D1" s="65"/>
      <c r="E1" s="65"/>
      <c r="F1" s="65"/>
      <c r="G1" s="65"/>
      <c r="H1" s="65"/>
      <c r="I1" s="65"/>
      <c r="J1" s="65"/>
    </row>
    <row r="2" spans="1:10" ht="13.5" customHeight="1">
      <c r="A2" s="1" t="s">
        <v>1</v>
      </c>
      <c r="B2" s="1" t="s">
        <v>1</v>
      </c>
      <c r="C2" s="1" t="s">
        <v>1</v>
      </c>
      <c r="D2" s="1" t="s">
        <v>1</v>
      </c>
      <c r="E2" s="1" t="s">
        <v>1</v>
      </c>
      <c r="F2" s="1" t="s">
        <v>1</v>
      </c>
      <c r="G2" s="1" t="s">
        <v>1</v>
      </c>
      <c r="H2" s="1" t="s">
        <v>1</v>
      </c>
      <c r="I2" s="1" t="s">
        <v>1</v>
      </c>
      <c r="J2" s="1" t="s">
        <v>2</v>
      </c>
    </row>
    <row r="3" spans="1:10" ht="18.95" customHeight="1">
      <c r="A3" s="66" t="s">
        <v>3</v>
      </c>
      <c r="B3" s="66" t="s">
        <v>4</v>
      </c>
      <c r="C3" s="66" t="s">
        <v>5</v>
      </c>
      <c r="D3" s="66" t="s">
        <v>6</v>
      </c>
      <c r="E3" s="66" t="s">
        <v>7</v>
      </c>
      <c r="F3" s="66" t="s">
        <v>216</v>
      </c>
      <c r="G3" s="66" t="s">
        <v>8</v>
      </c>
      <c r="H3" s="66" t="s">
        <v>9</v>
      </c>
      <c r="I3" s="66"/>
      <c r="J3" s="66"/>
    </row>
    <row r="4" spans="1:10" ht="8.85" customHeight="1">
      <c r="A4" s="66" t="s">
        <v>10</v>
      </c>
      <c r="B4" s="66" t="s">
        <v>1</v>
      </c>
      <c r="C4" s="67" t="s">
        <v>1</v>
      </c>
      <c r="D4" s="67" t="s">
        <v>1</v>
      </c>
      <c r="E4" s="67" t="s">
        <v>1</v>
      </c>
      <c r="F4" s="67" t="s">
        <v>1</v>
      </c>
      <c r="G4" s="67" t="s">
        <v>1</v>
      </c>
      <c r="H4" s="66" t="s">
        <v>11</v>
      </c>
      <c r="I4" s="67" t="s">
        <v>12</v>
      </c>
      <c r="J4" s="67" t="s">
        <v>1</v>
      </c>
    </row>
    <row r="5" spans="1:10" ht="36.4" customHeight="1">
      <c r="A5" s="66" t="s">
        <v>1</v>
      </c>
      <c r="B5" s="66" t="s">
        <v>1</v>
      </c>
      <c r="C5" s="67" t="s">
        <v>1</v>
      </c>
      <c r="D5" s="67" t="s">
        <v>1</v>
      </c>
      <c r="E5" s="67" t="s">
        <v>1</v>
      </c>
      <c r="F5" s="67" t="s">
        <v>1</v>
      </c>
      <c r="G5" s="67" t="s">
        <v>1</v>
      </c>
      <c r="H5" s="2" t="s">
        <v>13</v>
      </c>
      <c r="I5" s="2" t="s">
        <v>14</v>
      </c>
      <c r="J5" s="2" t="s">
        <v>15</v>
      </c>
    </row>
    <row r="6" spans="1:10" ht="13.15" customHeight="1">
      <c r="A6" s="4" t="s">
        <v>16</v>
      </c>
      <c r="B6" s="4" t="s">
        <v>17</v>
      </c>
      <c r="C6" s="4" t="s">
        <v>18</v>
      </c>
      <c r="D6" s="4" t="s">
        <v>19</v>
      </c>
      <c r="E6" s="4" t="s">
        <v>20</v>
      </c>
      <c r="F6" s="4" t="s">
        <v>21</v>
      </c>
      <c r="G6" s="4" t="s">
        <v>22</v>
      </c>
      <c r="H6" s="4" t="s">
        <v>23</v>
      </c>
      <c r="I6" s="4" t="s">
        <v>24</v>
      </c>
      <c r="J6" s="4" t="s">
        <v>25</v>
      </c>
    </row>
    <row r="7" spans="1:10" ht="26.85" customHeight="1">
      <c r="A7" s="5" t="s">
        <v>26</v>
      </c>
      <c r="B7" s="5" t="s">
        <v>27</v>
      </c>
      <c r="C7" s="21" t="s">
        <v>28</v>
      </c>
      <c r="D7" s="22" t="s">
        <v>1</v>
      </c>
      <c r="E7" s="23">
        <f>E8+E17+E23+E33+E38+E46+E51+E55+E63+E103</f>
        <v>510368.5</v>
      </c>
      <c r="F7" s="23">
        <f>F8+F17+F23+F33+F38+F46+F51+F55+F63+F103</f>
        <v>417985.79999999993</v>
      </c>
      <c r="G7" s="23">
        <f>G8+G17+G23+G33+G38+G46+G51+G55+G63+G103</f>
        <v>551363.6</v>
      </c>
      <c r="H7" s="23">
        <v>533625.9</v>
      </c>
      <c r="I7" s="23">
        <v>556227.1</v>
      </c>
      <c r="J7" s="23">
        <v>528174.80000000005</v>
      </c>
    </row>
    <row r="8" spans="1:10" ht="13.7" customHeight="1">
      <c r="A8" s="5" t="s">
        <v>26</v>
      </c>
      <c r="B8" s="24" t="s">
        <v>29</v>
      </c>
      <c r="C8" s="25" t="s">
        <v>30</v>
      </c>
      <c r="D8" s="22" t="s">
        <v>1</v>
      </c>
      <c r="E8" s="23">
        <f>E9</f>
        <v>358659</v>
      </c>
      <c r="F8" s="23">
        <f>F9</f>
        <v>277441.49999999994</v>
      </c>
      <c r="G8" s="23">
        <f>G9</f>
        <v>378659</v>
      </c>
      <c r="H8" s="23">
        <v>384861.1</v>
      </c>
      <c r="I8" s="23">
        <v>371085.3</v>
      </c>
      <c r="J8" s="23">
        <v>330563.8</v>
      </c>
    </row>
    <row r="9" spans="1:10" ht="14.45" customHeight="1">
      <c r="A9" s="5" t="s">
        <v>26</v>
      </c>
      <c r="B9" s="24" t="s">
        <v>31</v>
      </c>
      <c r="C9" s="25" t="s">
        <v>32</v>
      </c>
      <c r="D9" s="26" t="s">
        <v>1</v>
      </c>
      <c r="E9" s="27">
        <f>SUM(E10+E11+E12+E13+E14+E15+E16)</f>
        <v>358659</v>
      </c>
      <c r="F9" s="27">
        <f>SUM(F10+F11+F12+F13+F14+F15+F16)</f>
        <v>277441.49999999994</v>
      </c>
      <c r="G9" s="27">
        <f>SUM(G10+G11+G12+G13+G14+G15+G16)</f>
        <v>378659</v>
      </c>
      <c r="H9" s="27">
        <v>384861.1</v>
      </c>
      <c r="I9" s="27">
        <v>371085.3</v>
      </c>
      <c r="J9" s="27">
        <v>330563.8</v>
      </c>
    </row>
    <row r="10" spans="1:10" ht="133.35" customHeight="1">
      <c r="A10" s="28" t="s">
        <v>33</v>
      </c>
      <c r="B10" s="28" t="s">
        <v>34</v>
      </c>
      <c r="C10" s="29" t="s">
        <v>35</v>
      </c>
      <c r="D10" s="30" t="s">
        <v>36</v>
      </c>
      <c r="E10" s="31">
        <v>333073.40000000002</v>
      </c>
      <c r="F10" s="31">
        <v>255117.6</v>
      </c>
      <c r="G10" s="31">
        <v>354059</v>
      </c>
      <c r="H10" s="31">
        <v>364663.2</v>
      </c>
      <c r="I10" s="31">
        <v>351819</v>
      </c>
      <c r="J10" s="31">
        <v>313832.2</v>
      </c>
    </row>
    <row r="11" spans="1:10" ht="120.2" customHeight="1">
      <c r="A11" s="28" t="s">
        <v>33</v>
      </c>
      <c r="B11" s="28" t="s">
        <v>37</v>
      </c>
      <c r="C11" s="29" t="s">
        <v>38</v>
      </c>
      <c r="D11" s="30" t="s">
        <v>36</v>
      </c>
      <c r="E11" s="31">
        <v>1400</v>
      </c>
      <c r="F11" s="31">
        <v>1276.3</v>
      </c>
      <c r="G11" s="31">
        <v>1450</v>
      </c>
      <c r="H11" s="31">
        <v>815.1</v>
      </c>
      <c r="I11" s="31">
        <v>760.5</v>
      </c>
      <c r="J11" s="31">
        <v>656.5</v>
      </c>
    </row>
    <row r="12" spans="1:10" ht="93.4" customHeight="1">
      <c r="A12" s="28" t="s">
        <v>33</v>
      </c>
      <c r="B12" s="28" t="s">
        <v>39</v>
      </c>
      <c r="C12" s="29" t="s">
        <v>40</v>
      </c>
      <c r="D12" s="30" t="s">
        <v>36</v>
      </c>
      <c r="E12" s="31">
        <v>5768</v>
      </c>
      <c r="F12" s="31">
        <v>5885.2</v>
      </c>
      <c r="G12" s="31">
        <v>6400</v>
      </c>
      <c r="H12" s="31">
        <v>5423.6</v>
      </c>
      <c r="I12" s="31">
        <v>5001.8</v>
      </c>
      <c r="J12" s="31">
        <v>4393.5</v>
      </c>
    </row>
    <row r="13" spans="1:10" ht="93.4" customHeight="1">
      <c r="A13" s="28" t="s">
        <v>33</v>
      </c>
      <c r="B13" s="28" t="s">
        <v>41</v>
      </c>
      <c r="C13" s="29" t="s">
        <v>42</v>
      </c>
      <c r="D13" s="30" t="s">
        <v>36</v>
      </c>
      <c r="E13" s="31">
        <v>56.3</v>
      </c>
      <c r="F13" s="31">
        <v>80.5</v>
      </c>
      <c r="G13" s="31">
        <v>150</v>
      </c>
      <c r="H13" s="31">
        <v>80</v>
      </c>
      <c r="I13" s="31">
        <v>82</v>
      </c>
      <c r="J13" s="31">
        <v>84</v>
      </c>
    </row>
    <row r="14" spans="1:10" ht="173.1" customHeight="1">
      <c r="A14" s="28" t="s">
        <v>33</v>
      </c>
      <c r="B14" s="28" t="s">
        <v>43</v>
      </c>
      <c r="C14" s="29" t="s">
        <v>44</v>
      </c>
      <c r="D14" s="30" t="s">
        <v>36</v>
      </c>
      <c r="E14" s="31">
        <v>4661.3</v>
      </c>
      <c r="F14" s="31">
        <v>1455.5</v>
      </c>
      <c r="G14" s="31">
        <v>2000</v>
      </c>
      <c r="H14" s="31">
        <v>2268.4</v>
      </c>
      <c r="I14" s="31">
        <v>2593.5</v>
      </c>
      <c r="J14" s="31">
        <v>2235.1</v>
      </c>
    </row>
    <row r="15" spans="1:10" ht="80.45" customHeight="1">
      <c r="A15" s="28" t="s">
        <v>33</v>
      </c>
      <c r="B15" s="28" t="s">
        <v>45</v>
      </c>
      <c r="C15" s="29" t="s">
        <v>46</v>
      </c>
      <c r="D15" s="30" t="s">
        <v>36</v>
      </c>
      <c r="E15" s="31">
        <v>4200</v>
      </c>
      <c r="F15" s="31">
        <v>4441.1000000000004</v>
      </c>
      <c r="G15" s="31">
        <v>4600</v>
      </c>
      <c r="H15" s="31">
        <v>3887.4</v>
      </c>
      <c r="I15" s="31">
        <v>3627</v>
      </c>
      <c r="J15" s="31">
        <v>3156.2</v>
      </c>
    </row>
    <row r="16" spans="1:10" ht="80.45" customHeight="1">
      <c r="A16" s="28" t="s">
        <v>33</v>
      </c>
      <c r="B16" s="28" t="s">
        <v>47</v>
      </c>
      <c r="C16" s="29" t="s">
        <v>48</v>
      </c>
      <c r="D16" s="30" t="s">
        <v>36</v>
      </c>
      <c r="E16" s="31">
        <v>9500</v>
      </c>
      <c r="F16" s="31">
        <v>9185.2999999999993</v>
      </c>
      <c r="G16" s="31">
        <v>10000</v>
      </c>
      <c r="H16" s="31">
        <v>7723.4</v>
      </c>
      <c r="I16" s="31">
        <v>7201.5</v>
      </c>
      <c r="J16" s="31">
        <v>6206.2</v>
      </c>
    </row>
    <row r="17" spans="1:10" ht="40.5" customHeight="1">
      <c r="A17" s="5" t="s">
        <v>26</v>
      </c>
      <c r="B17" s="24" t="s">
        <v>49</v>
      </c>
      <c r="C17" s="25" t="s">
        <v>50</v>
      </c>
      <c r="D17" s="22" t="s">
        <v>1</v>
      </c>
      <c r="E17" s="23">
        <f>E18</f>
        <v>27069.5</v>
      </c>
      <c r="F17" s="23">
        <f>F18</f>
        <v>18405</v>
      </c>
      <c r="G17" s="23">
        <f>G18</f>
        <v>27477.4</v>
      </c>
      <c r="H17" s="23">
        <v>28216</v>
      </c>
      <c r="I17" s="23">
        <v>29126</v>
      </c>
      <c r="J17" s="23">
        <v>38815</v>
      </c>
    </row>
    <row r="18" spans="1:10" ht="40.5" customHeight="1">
      <c r="A18" s="5" t="s">
        <v>26</v>
      </c>
      <c r="B18" s="24" t="s">
        <v>51</v>
      </c>
      <c r="C18" s="25" t="s">
        <v>52</v>
      </c>
      <c r="D18" s="26" t="s">
        <v>1</v>
      </c>
      <c r="E18" s="27">
        <f>E19+E20+E21+E22</f>
        <v>27069.5</v>
      </c>
      <c r="F18" s="27">
        <f>F19+F20+F21+F22</f>
        <v>18405</v>
      </c>
      <c r="G18" s="27">
        <f>G19+G20+G21+G22</f>
        <v>27477.4</v>
      </c>
      <c r="H18" s="27">
        <v>28216</v>
      </c>
      <c r="I18" s="27">
        <v>29126</v>
      </c>
      <c r="J18" s="27">
        <v>38815</v>
      </c>
    </row>
    <row r="19" spans="1:10" ht="133.35" customHeight="1">
      <c r="A19" s="28" t="s">
        <v>33</v>
      </c>
      <c r="B19" s="28" t="s">
        <v>53</v>
      </c>
      <c r="C19" s="29" t="s">
        <v>54</v>
      </c>
      <c r="D19" s="30" t="s">
        <v>36</v>
      </c>
      <c r="E19" s="31">
        <v>14901.5</v>
      </c>
      <c r="F19" s="31">
        <v>9550.4</v>
      </c>
      <c r="G19" s="31">
        <v>14224</v>
      </c>
      <c r="H19" s="31">
        <v>14757</v>
      </c>
      <c r="I19" s="31">
        <v>15248</v>
      </c>
      <c r="J19" s="31">
        <v>20290</v>
      </c>
    </row>
    <row r="20" spans="1:10" ht="147.19999999999999" customHeight="1">
      <c r="A20" s="28" t="s">
        <v>33</v>
      </c>
      <c r="B20" s="28" t="s">
        <v>55</v>
      </c>
      <c r="C20" s="29" t="s">
        <v>56</v>
      </c>
      <c r="D20" s="30" t="s">
        <v>36</v>
      </c>
      <c r="E20" s="31">
        <v>65</v>
      </c>
      <c r="F20" s="31">
        <v>54.6</v>
      </c>
      <c r="G20" s="31">
        <v>69.8</v>
      </c>
      <c r="H20" s="31">
        <v>67</v>
      </c>
      <c r="I20" s="31">
        <v>71</v>
      </c>
      <c r="J20" s="31">
        <v>94</v>
      </c>
    </row>
    <row r="21" spans="1:10" ht="133.35" customHeight="1">
      <c r="A21" s="28" t="s">
        <v>33</v>
      </c>
      <c r="B21" s="28" t="s">
        <v>57</v>
      </c>
      <c r="C21" s="29" t="s">
        <v>58</v>
      </c>
      <c r="D21" s="30" t="s">
        <v>36</v>
      </c>
      <c r="E21" s="31">
        <v>13991</v>
      </c>
      <c r="F21" s="31">
        <v>10032.700000000001</v>
      </c>
      <c r="G21" s="31">
        <v>14954.6</v>
      </c>
      <c r="H21" s="31">
        <v>14904</v>
      </c>
      <c r="I21" s="31">
        <v>15324</v>
      </c>
      <c r="J21" s="31">
        <v>20374</v>
      </c>
    </row>
    <row r="22" spans="1:10" ht="133.35" customHeight="1">
      <c r="A22" s="28" t="s">
        <v>33</v>
      </c>
      <c r="B22" s="28" t="s">
        <v>59</v>
      </c>
      <c r="C22" s="29" t="s">
        <v>60</v>
      </c>
      <c r="D22" s="30" t="s">
        <v>36</v>
      </c>
      <c r="E22" s="31">
        <v>-1888</v>
      </c>
      <c r="F22" s="31">
        <v>-1232.7</v>
      </c>
      <c r="G22" s="31">
        <v>-1771</v>
      </c>
      <c r="H22" s="31">
        <v>-1512</v>
      </c>
      <c r="I22" s="31">
        <v>-1517</v>
      </c>
      <c r="J22" s="31">
        <v>-1943</v>
      </c>
    </row>
    <row r="23" spans="1:10" ht="13.7" customHeight="1">
      <c r="A23" s="5" t="s">
        <v>26</v>
      </c>
      <c r="B23" s="24" t="s">
        <v>61</v>
      </c>
      <c r="C23" s="25" t="s">
        <v>62</v>
      </c>
      <c r="D23" s="22" t="s">
        <v>1</v>
      </c>
      <c r="E23" s="23">
        <f>E24+E27+E31+E29</f>
        <v>81223</v>
      </c>
      <c r="F23" s="23">
        <f>F24+F27+F31+F29</f>
        <v>76298.899999999994</v>
      </c>
      <c r="G23" s="23">
        <f>G24+G27+G31+G29</f>
        <v>86267</v>
      </c>
      <c r="H23" s="23">
        <v>94490</v>
      </c>
      <c r="I23" s="23">
        <v>129906</v>
      </c>
      <c r="J23" s="23">
        <v>132597</v>
      </c>
    </row>
    <row r="24" spans="1:10" ht="30.75" customHeight="1">
      <c r="A24" s="5" t="s">
        <v>26</v>
      </c>
      <c r="B24" s="24" t="s">
        <v>63</v>
      </c>
      <c r="C24" s="25" t="s">
        <v>64</v>
      </c>
      <c r="D24" s="26" t="s">
        <v>1</v>
      </c>
      <c r="E24" s="27">
        <f>E25+E26</f>
        <v>62935</v>
      </c>
      <c r="F24" s="27">
        <f>F25+F26</f>
        <v>57715.1</v>
      </c>
      <c r="G24" s="27">
        <f>G25+G26</f>
        <v>67935</v>
      </c>
      <c r="H24" s="27">
        <v>90170</v>
      </c>
      <c r="I24" s="27">
        <v>125516</v>
      </c>
      <c r="J24" s="27">
        <v>128152</v>
      </c>
    </row>
    <row r="25" spans="1:10" ht="40.5" customHeight="1">
      <c r="A25" s="28" t="s">
        <v>33</v>
      </c>
      <c r="B25" s="28" t="s">
        <v>65</v>
      </c>
      <c r="C25" s="29" t="s">
        <v>66</v>
      </c>
      <c r="D25" s="30" t="s">
        <v>36</v>
      </c>
      <c r="E25" s="31">
        <v>34431</v>
      </c>
      <c r="F25" s="31">
        <v>36177.1</v>
      </c>
      <c r="G25" s="31">
        <v>39431</v>
      </c>
      <c r="H25" s="31">
        <v>53700</v>
      </c>
      <c r="I25" s="31">
        <v>74750</v>
      </c>
      <c r="J25" s="31">
        <v>76320</v>
      </c>
    </row>
    <row r="26" spans="1:10" ht="67.349999999999994" customHeight="1">
      <c r="A26" s="28" t="s">
        <v>33</v>
      </c>
      <c r="B26" s="28" t="s">
        <v>67</v>
      </c>
      <c r="C26" s="29" t="s">
        <v>68</v>
      </c>
      <c r="D26" s="30" t="s">
        <v>36</v>
      </c>
      <c r="E26" s="31">
        <v>28504</v>
      </c>
      <c r="F26" s="31">
        <v>21538</v>
      </c>
      <c r="G26" s="31">
        <v>28504</v>
      </c>
      <c r="H26" s="31">
        <v>36470</v>
      </c>
      <c r="I26" s="31">
        <v>50766</v>
      </c>
      <c r="J26" s="31">
        <v>51832</v>
      </c>
    </row>
    <row r="27" spans="1:10" ht="27.4" customHeight="1">
      <c r="A27" s="32" t="s">
        <v>26</v>
      </c>
      <c r="B27" s="33" t="s">
        <v>255</v>
      </c>
      <c r="C27" s="34" t="s">
        <v>256</v>
      </c>
      <c r="D27" s="35"/>
      <c r="E27" s="36"/>
      <c r="F27" s="36">
        <f>F28</f>
        <v>44.2</v>
      </c>
      <c r="G27" s="37">
        <f>G28</f>
        <v>44</v>
      </c>
      <c r="H27" s="27"/>
      <c r="I27" s="27"/>
      <c r="J27" s="27"/>
    </row>
    <row r="28" spans="1:10" ht="34.5" customHeight="1">
      <c r="A28" s="38" t="s">
        <v>33</v>
      </c>
      <c r="B28" s="39" t="s">
        <v>257</v>
      </c>
      <c r="C28" s="40" t="s">
        <v>258</v>
      </c>
      <c r="D28" s="41" t="s">
        <v>36</v>
      </c>
      <c r="E28" s="42"/>
      <c r="F28" s="42">
        <v>44.2</v>
      </c>
      <c r="G28" s="43">
        <v>44</v>
      </c>
      <c r="H28" s="31"/>
      <c r="I28" s="31"/>
      <c r="J28" s="31"/>
    </row>
    <row r="29" spans="1:10" ht="13.7" customHeight="1">
      <c r="A29" s="32" t="s">
        <v>26</v>
      </c>
      <c r="B29" s="33" t="s">
        <v>259</v>
      </c>
      <c r="C29" s="44" t="s">
        <v>260</v>
      </c>
      <c r="D29" s="41"/>
      <c r="E29" s="36">
        <f>E30</f>
        <v>14900</v>
      </c>
      <c r="F29" s="36">
        <f>F30</f>
        <v>14916</v>
      </c>
      <c r="G29" s="36">
        <f>G30</f>
        <v>14900</v>
      </c>
      <c r="H29" s="31"/>
      <c r="I29" s="31"/>
      <c r="J29" s="31"/>
    </row>
    <row r="30" spans="1:10" ht="21.75" customHeight="1">
      <c r="A30" s="38" t="s">
        <v>33</v>
      </c>
      <c r="B30" s="39" t="s">
        <v>261</v>
      </c>
      <c r="C30" s="40" t="s">
        <v>260</v>
      </c>
      <c r="D30" s="41" t="s">
        <v>36</v>
      </c>
      <c r="E30" s="42">
        <v>14900</v>
      </c>
      <c r="F30" s="42">
        <v>14916</v>
      </c>
      <c r="G30" s="43">
        <v>14900</v>
      </c>
      <c r="H30" s="31"/>
      <c r="I30" s="31"/>
      <c r="J30" s="31"/>
    </row>
    <row r="31" spans="1:10" ht="35.25" customHeight="1">
      <c r="A31" s="5" t="s">
        <v>26</v>
      </c>
      <c r="B31" s="24" t="s">
        <v>69</v>
      </c>
      <c r="C31" s="25" t="s">
        <v>70</v>
      </c>
      <c r="D31" s="26" t="s">
        <v>1</v>
      </c>
      <c r="E31" s="27">
        <f>E32</f>
        <v>3388</v>
      </c>
      <c r="F31" s="27">
        <f>F32</f>
        <v>3623.6</v>
      </c>
      <c r="G31" s="27">
        <f>G32</f>
        <v>3388</v>
      </c>
      <c r="H31" s="27">
        <v>4320</v>
      </c>
      <c r="I31" s="27">
        <v>4390</v>
      </c>
      <c r="J31" s="27">
        <v>4445</v>
      </c>
    </row>
    <row r="32" spans="1:10" ht="53.45" customHeight="1">
      <c r="A32" s="28" t="s">
        <v>33</v>
      </c>
      <c r="B32" s="28" t="s">
        <v>71</v>
      </c>
      <c r="C32" s="29" t="s">
        <v>298</v>
      </c>
      <c r="D32" s="30" t="s">
        <v>36</v>
      </c>
      <c r="E32" s="31">
        <v>3388</v>
      </c>
      <c r="F32" s="31">
        <v>3623.6</v>
      </c>
      <c r="G32" s="31">
        <v>3388</v>
      </c>
      <c r="H32" s="31">
        <v>4320</v>
      </c>
      <c r="I32" s="31">
        <v>4390</v>
      </c>
      <c r="J32" s="31">
        <v>4445</v>
      </c>
    </row>
    <row r="33" spans="1:10" ht="27" customHeight="1">
      <c r="A33" s="5" t="s">
        <v>26</v>
      </c>
      <c r="B33" s="24" t="s">
        <v>72</v>
      </c>
      <c r="C33" s="25" t="s">
        <v>73</v>
      </c>
      <c r="D33" s="22" t="s">
        <v>1</v>
      </c>
      <c r="E33" s="23">
        <f>E34+E36</f>
        <v>4429</v>
      </c>
      <c r="F33" s="23">
        <f>F34+F36</f>
        <v>3824</v>
      </c>
      <c r="G33" s="23">
        <f>G34+G36</f>
        <v>4934</v>
      </c>
      <c r="H33" s="23">
        <v>6730</v>
      </c>
      <c r="I33" s="23">
        <v>6820</v>
      </c>
      <c r="J33" s="23">
        <v>6910</v>
      </c>
    </row>
    <row r="34" spans="1:10" ht="51" customHeight="1">
      <c r="A34" s="5" t="s">
        <v>26</v>
      </c>
      <c r="B34" s="24" t="s">
        <v>74</v>
      </c>
      <c r="C34" s="25" t="s">
        <v>75</v>
      </c>
      <c r="D34" s="26" t="s">
        <v>1</v>
      </c>
      <c r="E34" s="27">
        <f>E35</f>
        <v>4429</v>
      </c>
      <c r="F34" s="27">
        <f>F35</f>
        <v>3819</v>
      </c>
      <c r="G34" s="27">
        <f>G35</f>
        <v>4929</v>
      </c>
      <c r="H34" s="27">
        <v>6730</v>
      </c>
      <c r="I34" s="27">
        <v>6820</v>
      </c>
      <c r="J34" s="27">
        <v>6910</v>
      </c>
    </row>
    <row r="35" spans="1:10" ht="57" customHeight="1">
      <c r="A35" s="28" t="s">
        <v>33</v>
      </c>
      <c r="B35" s="28" t="s">
        <v>76</v>
      </c>
      <c r="C35" s="29" t="s">
        <v>77</v>
      </c>
      <c r="D35" s="30" t="s">
        <v>36</v>
      </c>
      <c r="E35" s="31">
        <v>4429</v>
      </c>
      <c r="F35" s="31">
        <v>3819</v>
      </c>
      <c r="G35" s="31">
        <v>4929</v>
      </c>
      <c r="H35" s="31">
        <v>6730</v>
      </c>
      <c r="I35" s="31">
        <v>6820</v>
      </c>
      <c r="J35" s="31">
        <v>6910</v>
      </c>
    </row>
    <row r="36" spans="1:10" ht="46.5" customHeight="1">
      <c r="A36" s="32" t="s">
        <v>26</v>
      </c>
      <c r="B36" s="33" t="s">
        <v>262</v>
      </c>
      <c r="C36" s="25" t="s">
        <v>263</v>
      </c>
      <c r="D36" s="30"/>
      <c r="E36" s="31"/>
      <c r="F36" s="27">
        <f>F37</f>
        <v>5</v>
      </c>
      <c r="G36" s="27">
        <f>G37</f>
        <v>5</v>
      </c>
      <c r="H36" s="31"/>
      <c r="I36" s="31"/>
      <c r="J36" s="31"/>
    </row>
    <row r="37" spans="1:10" ht="43.5" customHeight="1">
      <c r="A37" s="38">
        <v>879</v>
      </c>
      <c r="B37" s="39" t="s">
        <v>264</v>
      </c>
      <c r="C37" s="29" t="s">
        <v>265</v>
      </c>
      <c r="D37" s="45" t="s">
        <v>266</v>
      </c>
      <c r="E37" s="31"/>
      <c r="F37" s="31">
        <v>5</v>
      </c>
      <c r="G37" s="31">
        <v>5</v>
      </c>
      <c r="H37" s="31"/>
      <c r="I37" s="31"/>
      <c r="J37" s="31"/>
    </row>
    <row r="38" spans="1:10" ht="61.5" customHeight="1">
      <c r="A38" s="5" t="s">
        <v>26</v>
      </c>
      <c r="B38" s="24" t="s">
        <v>78</v>
      </c>
      <c r="C38" s="25" t="s">
        <v>79</v>
      </c>
      <c r="D38" s="22" t="s">
        <v>1</v>
      </c>
      <c r="E38" s="23">
        <f>E39+E44</f>
        <v>18945</v>
      </c>
      <c r="F38" s="23">
        <f>F39+F44</f>
        <v>19541.900000000001</v>
      </c>
      <c r="G38" s="23">
        <f>G39+G44</f>
        <v>22145</v>
      </c>
      <c r="H38" s="23">
        <v>11125</v>
      </c>
      <c r="I38" s="23">
        <v>11125</v>
      </c>
      <c r="J38" s="23">
        <v>11125</v>
      </c>
    </row>
    <row r="39" spans="1:10" ht="105.75" customHeight="1">
      <c r="A39" s="5" t="s">
        <v>26</v>
      </c>
      <c r="B39" s="24" t="s">
        <v>80</v>
      </c>
      <c r="C39" s="25" t="s">
        <v>81</v>
      </c>
      <c r="D39" s="26" t="s">
        <v>1</v>
      </c>
      <c r="E39" s="27">
        <f>E40+E41+E42+E43</f>
        <v>18425</v>
      </c>
      <c r="F39" s="27">
        <f>F40+F41+F42+F43</f>
        <v>19002.5</v>
      </c>
      <c r="G39" s="27">
        <f>G40+G41+G42+G43</f>
        <v>21425</v>
      </c>
      <c r="H39" s="27">
        <v>10625</v>
      </c>
      <c r="I39" s="27">
        <v>10625</v>
      </c>
      <c r="J39" s="27">
        <v>10625</v>
      </c>
    </row>
    <row r="40" spans="1:10" ht="98.25" customHeight="1">
      <c r="A40" s="28" t="s">
        <v>82</v>
      </c>
      <c r="B40" s="28" t="s">
        <v>83</v>
      </c>
      <c r="C40" s="29" t="s">
        <v>84</v>
      </c>
      <c r="D40" s="30" t="s">
        <v>85</v>
      </c>
      <c r="E40" s="31">
        <v>9800</v>
      </c>
      <c r="F40" s="31">
        <v>9247.2000000000007</v>
      </c>
      <c r="G40" s="31">
        <v>10000</v>
      </c>
      <c r="H40" s="31">
        <v>8000</v>
      </c>
      <c r="I40" s="31">
        <v>8000</v>
      </c>
      <c r="J40" s="31">
        <v>8000</v>
      </c>
    </row>
    <row r="41" spans="1:10" ht="85.5" customHeight="1">
      <c r="A41" s="28" t="s">
        <v>82</v>
      </c>
      <c r="B41" s="28" t="s">
        <v>86</v>
      </c>
      <c r="C41" s="29" t="s">
        <v>87</v>
      </c>
      <c r="D41" s="30" t="s">
        <v>85</v>
      </c>
      <c r="E41" s="31">
        <v>25</v>
      </c>
      <c r="F41" s="31">
        <v>28.6</v>
      </c>
      <c r="G41" s="31">
        <v>35</v>
      </c>
      <c r="H41" s="31">
        <v>25</v>
      </c>
      <c r="I41" s="31">
        <v>25</v>
      </c>
      <c r="J41" s="31">
        <v>25</v>
      </c>
    </row>
    <row r="42" spans="1:10" ht="81" customHeight="1">
      <c r="A42" s="28" t="s">
        <v>82</v>
      </c>
      <c r="B42" s="28" t="s">
        <v>88</v>
      </c>
      <c r="C42" s="29" t="s">
        <v>89</v>
      </c>
      <c r="D42" s="30" t="s">
        <v>85</v>
      </c>
      <c r="E42" s="31">
        <v>100</v>
      </c>
      <c r="F42" s="31">
        <v>129.80000000000001</v>
      </c>
      <c r="G42" s="31">
        <v>143</v>
      </c>
      <c r="H42" s="31">
        <v>100</v>
      </c>
      <c r="I42" s="31">
        <v>100</v>
      </c>
      <c r="J42" s="31">
        <v>100</v>
      </c>
    </row>
    <row r="43" spans="1:10" ht="50.25" customHeight="1">
      <c r="A43" s="28" t="s">
        <v>82</v>
      </c>
      <c r="B43" s="28" t="s">
        <v>90</v>
      </c>
      <c r="C43" s="29" t="s">
        <v>91</v>
      </c>
      <c r="D43" s="30" t="s">
        <v>85</v>
      </c>
      <c r="E43" s="31">
        <v>8500</v>
      </c>
      <c r="F43" s="31">
        <v>9596.9</v>
      </c>
      <c r="G43" s="31">
        <v>11247</v>
      </c>
      <c r="H43" s="31">
        <v>2500</v>
      </c>
      <c r="I43" s="31">
        <v>2500</v>
      </c>
      <c r="J43" s="31">
        <v>2500</v>
      </c>
    </row>
    <row r="44" spans="1:10" ht="100.5" customHeight="1">
      <c r="A44" s="5" t="s">
        <v>26</v>
      </c>
      <c r="B44" s="24" t="s">
        <v>92</v>
      </c>
      <c r="C44" s="25" t="s">
        <v>93</v>
      </c>
      <c r="D44" s="26" t="s">
        <v>1</v>
      </c>
      <c r="E44" s="27">
        <f>E45</f>
        <v>520</v>
      </c>
      <c r="F44" s="27">
        <f>F45</f>
        <v>539.4</v>
      </c>
      <c r="G44" s="27">
        <f>G45</f>
        <v>720</v>
      </c>
      <c r="H44" s="27">
        <v>500</v>
      </c>
      <c r="I44" s="27">
        <v>500</v>
      </c>
      <c r="J44" s="27">
        <v>500</v>
      </c>
    </row>
    <row r="45" spans="1:10" ht="84.75" customHeight="1">
      <c r="A45" s="28" t="s">
        <v>82</v>
      </c>
      <c r="B45" s="28" t="s">
        <v>94</v>
      </c>
      <c r="C45" s="29" t="s">
        <v>95</v>
      </c>
      <c r="D45" s="30" t="s">
        <v>85</v>
      </c>
      <c r="E45" s="43">
        <v>520</v>
      </c>
      <c r="F45" s="43">
        <v>539.4</v>
      </c>
      <c r="G45" s="31">
        <v>720</v>
      </c>
      <c r="H45" s="31">
        <v>500</v>
      </c>
      <c r="I45" s="31">
        <v>500</v>
      </c>
      <c r="J45" s="31">
        <v>500</v>
      </c>
    </row>
    <row r="46" spans="1:10" ht="40.5" customHeight="1">
      <c r="A46" s="5" t="s">
        <v>26</v>
      </c>
      <c r="B46" s="24" t="s">
        <v>96</v>
      </c>
      <c r="C46" s="25" t="s">
        <v>97</v>
      </c>
      <c r="D46" s="22" t="s">
        <v>1</v>
      </c>
      <c r="E46" s="23">
        <f>E47</f>
        <v>1318.8</v>
      </c>
      <c r="F46" s="23">
        <f>F47</f>
        <v>1327.8</v>
      </c>
      <c r="G46" s="23">
        <f>G47</f>
        <v>1589.0000000000002</v>
      </c>
      <c r="H46" s="23">
        <v>1649.8</v>
      </c>
      <c r="I46" s="23">
        <v>1612.3</v>
      </c>
      <c r="J46" s="23">
        <v>1612.3</v>
      </c>
    </row>
    <row r="47" spans="1:10" ht="44.25" customHeight="1">
      <c r="A47" s="5" t="s">
        <v>26</v>
      </c>
      <c r="B47" s="24" t="s">
        <v>98</v>
      </c>
      <c r="C47" s="25" t="s">
        <v>99</v>
      </c>
      <c r="D47" s="26" t="s">
        <v>1</v>
      </c>
      <c r="E47" s="27">
        <f>E48+E49+E50</f>
        <v>1318.8</v>
      </c>
      <c r="F47" s="27">
        <f>F48+F49+F50</f>
        <v>1327.8</v>
      </c>
      <c r="G47" s="27">
        <f>G48+G49+G50</f>
        <v>1589.0000000000002</v>
      </c>
      <c r="H47" s="27">
        <v>1649.8</v>
      </c>
      <c r="I47" s="27">
        <v>1612.3</v>
      </c>
      <c r="J47" s="27">
        <v>1612.3</v>
      </c>
    </row>
    <row r="48" spans="1:10" ht="41.25" customHeight="1">
      <c r="A48" s="28" t="s">
        <v>100</v>
      </c>
      <c r="B48" s="28" t="s">
        <v>101</v>
      </c>
      <c r="C48" s="29" t="s">
        <v>102</v>
      </c>
      <c r="D48" s="30" t="s">
        <v>103</v>
      </c>
      <c r="E48" s="31">
        <v>73.400000000000006</v>
      </c>
      <c r="F48" s="31">
        <v>81.3</v>
      </c>
      <c r="G48" s="31">
        <v>98.9</v>
      </c>
      <c r="H48" s="31">
        <v>88.8</v>
      </c>
      <c r="I48" s="31">
        <v>86.8</v>
      </c>
      <c r="J48" s="31">
        <v>86.8</v>
      </c>
    </row>
    <row r="49" spans="1:10" ht="48" customHeight="1">
      <c r="A49" s="28" t="s">
        <v>100</v>
      </c>
      <c r="B49" s="28" t="s">
        <v>104</v>
      </c>
      <c r="C49" s="29" t="s">
        <v>105</v>
      </c>
      <c r="D49" s="30" t="s">
        <v>103</v>
      </c>
      <c r="E49" s="31">
        <v>1205.3</v>
      </c>
      <c r="F49" s="31">
        <v>1214</v>
      </c>
      <c r="G49" s="31">
        <v>1457.7</v>
      </c>
      <c r="H49" s="31">
        <v>1527.1</v>
      </c>
      <c r="I49" s="31">
        <v>1492.4</v>
      </c>
      <c r="J49" s="31">
        <v>1492.4</v>
      </c>
    </row>
    <row r="50" spans="1:10" ht="27.4" customHeight="1">
      <c r="A50" s="28" t="s">
        <v>100</v>
      </c>
      <c r="B50" s="28" t="s">
        <v>106</v>
      </c>
      <c r="C50" s="29" t="s">
        <v>107</v>
      </c>
      <c r="D50" s="30" t="s">
        <v>103</v>
      </c>
      <c r="E50" s="31">
        <v>40.1</v>
      </c>
      <c r="F50" s="31">
        <v>32.5</v>
      </c>
      <c r="G50" s="31">
        <v>32.4</v>
      </c>
      <c r="H50" s="31">
        <v>33.9</v>
      </c>
      <c r="I50" s="31">
        <v>33.1</v>
      </c>
      <c r="J50" s="31">
        <v>33.1</v>
      </c>
    </row>
    <row r="51" spans="1:10" ht="40.5" customHeight="1">
      <c r="A51" s="32" t="s">
        <v>26</v>
      </c>
      <c r="B51" s="33" t="s">
        <v>267</v>
      </c>
      <c r="C51" s="25" t="s">
        <v>268</v>
      </c>
      <c r="D51" s="30"/>
      <c r="E51" s="27">
        <f>E52+E53+E54</f>
        <v>2850</v>
      </c>
      <c r="F51" s="27">
        <f>F52+F53+F54</f>
        <v>5409.9</v>
      </c>
      <c r="G51" s="27">
        <f>G52+G53+G54</f>
        <v>2915.9</v>
      </c>
      <c r="H51" s="31"/>
      <c r="I51" s="31"/>
      <c r="J51" s="31"/>
    </row>
    <row r="52" spans="1:10" ht="48" customHeight="1">
      <c r="A52" s="38">
        <v>923</v>
      </c>
      <c r="B52" s="39" t="s">
        <v>269</v>
      </c>
      <c r="C52" s="46" t="s">
        <v>270</v>
      </c>
      <c r="D52" s="30" t="s">
        <v>85</v>
      </c>
      <c r="E52" s="31">
        <v>2831.1</v>
      </c>
      <c r="F52" s="47">
        <v>2840.9</v>
      </c>
      <c r="G52" s="31">
        <v>2897</v>
      </c>
      <c r="H52" s="31"/>
      <c r="I52" s="31"/>
      <c r="J52" s="31"/>
    </row>
    <row r="53" spans="1:10" ht="61.5" customHeight="1">
      <c r="A53" s="38">
        <v>956</v>
      </c>
      <c r="B53" s="39" t="s">
        <v>269</v>
      </c>
      <c r="C53" s="46" t="s">
        <v>270</v>
      </c>
      <c r="D53" s="45" t="s">
        <v>271</v>
      </c>
      <c r="E53" s="31">
        <v>18.899999999999999</v>
      </c>
      <c r="F53" s="47">
        <v>18.899999999999999</v>
      </c>
      <c r="G53" s="31">
        <v>18.899999999999999</v>
      </c>
      <c r="H53" s="31"/>
      <c r="I53" s="31"/>
      <c r="J53" s="31"/>
    </row>
    <row r="54" spans="1:10" ht="63" customHeight="1">
      <c r="A54" s="38">
        <v>975</v>
      </c>
      <c r="B54" s="39" t="s">
        <v>269</v>
      </c>
      <c r="C54" s="46" t="s">
        <v>270</v>
      </c>
      <c r="D54" s="30" t="s">
        <v>200</v>
      </c>
      <c r="E54" s="31"/>
      <c r="F54" s="47">
        <v>2550.1</v>
      </c>
      <c r="G54" s="30"/>
      <c r="H54" s="31"/>
      <c r="I54" s="31"/>
      <c r="J54" s="31"/>
    </row>
    <row r="55" spans="1:10" ht="41.25" customHeight="1">
      <c r="A55" s="5" t="s">
        <v>26</v>
      </c>
      <c r="B55" s="24" t="s">
        <v>108</v>
      </c>
      <c r="C55" s="25" t="s">
        <v>109</v>
      </c>
      <c r="D55" s="22" t="s">
        <v>1</v>
      </c>
      <c r="E55" s="23">
        <f>E56+E58+E61</f>
        <v>6059.2</v>
      </c>
      <c r="F55" s="23">
        <f>F56+F58+F61</f>
        <v>5917</v>
      </c>
      <c r="G55" s="23">
        <f>G56+G58+G61</f>
        <v>7000</v>
      </c>
      <c r="H55" s="23">
        <v>4500</v>
      </c>
      <c r="I55" s="23">
        <v>4500</v>
      </c>
      <c r="J55" s="23">
        <v>4500</v>
      </c>
    </row>
    <row r="56" spans="1:10" ht="49.5" customHeight="1">
      <c r="A56" s="5" t="s">
        <v>26</v>
      </c>
      <c r="B56" s="24" t="s">
        <v>110</v>
      </c>
      <c r="C56" s="25" t="s">
        <v>111</v>
      </c>
      <c r="D56" s="26" t="s">
        <v>1</v>
      </c>
      <c r="E56" s="27">
        <f>E57</f>
        <v>3400</v>
      </c>
      <c r="F56" s="27">
        <f>F57</f>
        <v>3677.7</v>
      </c>
      <c r="G56" s="27">
        <f>G57</f>
        <v>4400</v>
      </c>
      <c r="H56" s="27">
        <v>2500</v>
      </c>
      <c r="I56" s="27">
        <v>2500</v>
      </c>
      <c r="J56" s="27">
        <v>2500</v>
      </c>
    </row>
    <row r="57" spans="1:10" ht="70.5" customHeight="1">
      <c r="A57" s="28" t="s">
        <v>82</v>
      </c>
      <c r="B57" s="28" t="s">
        <v>112</v>
      </c>
      <c r="C57" s="29" t="s">
        <v>113</v>
      </c>
      <c r="D57" s="30" t="s">
        <v>85</v>
      </c>
      <c r="E57" s="31">
        <v>3400</v>
      </c>
      <c r="F57" s="31">
        <v>3677.7</v>
      </c>
      <c r="G57" s="31">
        <v>4400</v>
      </c>
      <c r="H57" s="31">
        <v>2500</v>
      </c>
      <c r="I57" s="31">
        <v>2500</v>
      </c>
      <c r="J57" s="31">
        <v>2500</v>
      </c>
    </row>
    <row r="58" spans="1:10" ht="107.25" customHeight="1">
      <c r="A58" s="5" t="s">
        <v>26</v>
      </c>
      <c r="B58" s="24" t="s">
        <v>114</v>
      </c>
      <c r="C58" s="25" t="s">
        <v>115</v>
      </c>
      <c r="D58" s="26" t="s">
        <v>1</v>
      </c>
      <c r="E58" s="27">
        <f>E59+E60</f>
        <v>2300</v>
      </c>
      <c r="F58" s="27">
        <f>F59+F60</f>
        <v>2239.3000000000002</v>
      </c>
      <c r="G58" s="27">
        <f>G59+G60</f>
        <v>2600</v>
      </c>
      <c r="H58" s="27">
        <v>2000</v>
      </c>
      <c r="I58" s="27">
        <v>2000</v>
      </c>
      <c r="J58" s="27">
        <v>2000</v>
      </c>
    </row>
    <row r="59" spans="1:10" ht="93.4" customHeight="1">
      <c r="A59" s="28" t="s">
        <v>82</v>
      </c>
      <c r="B59" s="28" t="s">
        <v>116</v>
      </c>
      <c r="C59" s="29" t="s">
        <v>117</v>
      </c>
      <c r="D59" s="30" t="s">
        <v>85</v>
      </c>
      <c r="E59" s="31">
        <v>2000</v>
      </c>
      <c r="F59" s="31">
        <v>2176.3000000000002</v>
      </c>
      <c r="G59" s="31">
        <v>2500</v>
      </c>
      <c r="H59" s="31">
        <v>2000</v>
      </c>
      <c r="I59" s="31">
        <v>2000</v>
      </c>
      <c r="J59" s="31">
        <v>2000</v>
      </c>
    </row>
    <row r="60" spans="1:10" ht="93.4" customHeight="1">
      <c r="A60" s="38" t="s">
        <v>82</v>
      </c>
      <c r="B60" s="48" t="s">
        <v>272</v>
      </c>
      <c r="C60" s="49" t="s">
        <v>273</v>
      </c>
      <c r="D60" s="50" t="s">
        <v>85</v>
      </c>
      <c r="E60" s="43">
        <v>300</v>
      </c>
      <c r="F60" s="43">
        <v>63</v>
      </c>
      <c r="G60" s="31">
        <v>100</v>
      </c>
      <c r="H60" s="31"/>
      <c r="I60" s="31"/>
      <c r="J60" s="31"/>
    </row>
    <row r="61" spans="1:10" ht="44.25" customHeight="1">
      <c r="A61" s="51" t="s">
        <v>26</v>
      </c>
      <c r="B61" s="52" t="s">
        <v>274</v>
      </c>
      <c r="C61" s="53" t="s">
        <v>275</v>
      </c>
      <c r="D61" s="54"/>
      <c r="E61" s="37">
        <f>E62</f>
        <v>359.2</v>
      </c>
      <c r="F61" s="37"/>
      <c r="G61" s="37"/>
      <c r="H61" s="31"/>
      <c r="I61" s="31"/>
      <c r="J61" s="31"/>
    </row>
    <row r="62" spans="1:10" ht="57.75" customHeight="1">
      <c r="A62" s="55">
        <v>923</v>
      </c>
      <c r="B62" s="56" t="s">
        <v>276</v>
      </c>
      <c r="C62" s="49" t="s">
        <v>277</v>
      </c>
      <c r="D62" s="50" t="s">
        <v>85</v>
      </c>
      <c r="E62" s="43">
        <v>359.2</v>
      </c>
      <c r="F62" s="43"/>
      <c r="G62" s="31"/>
      <c r="H62" s="31"/>
      <c r="I62" s="31"/>
      <c r="J62" s="31"/>
    </row>
    <row r="63" spans="1:10" ht="37.5" customHeight="1">
      <c r="A63" s="5" t="s">
        <v>26</v>
      </c>
      <c r="B63" s="24" t="s">
        <v>118</v>
      </c>
      <c r="C63" s="25" t="s">
        <v>119</v>
      </c>
      <c r="D63" s="22" t="s">
        <v>1</v>
      </c>
      <c r="E63" s="23">
        <f>E64+E87+E89+E91+E100+E84</f>
        <v>7055</v>
      </c>
      <c r="F63" s="23">
        <f>F64+F87+F89+F91+F100+F84</f>
        <v>7184.2999999999993</v>
      </c>
      <c r="G63" s="57">
        <f>G64+G87+G89+G91+G100+G84</f>
        <v>15575.6</v>
      </c>
      <c r="H63" s="23">
        <v>2054</v>
      </c>
      <c r="I63" s="23">
        <v>2052.5</v>
      </c>
      <c r="J63" s="23">
        <v>2051.6999999999998</v>
      </c>
    </row>
    <row r="64" spans="1:10" ht="41.25" customHeight="1">
      <c r="A64" s="5" t="s">
        <v>26</v>
      </c>
      <c r="B64" s="24" t="s">
        <v>120</v>
      </c>
      <c r="C64" s="25" t="s">
        <v>121</v>
      </c>
      <c r="D64" s="26" t="s">
        <v>1</v>
      </c>
      <c r="E64" s="27">
        <f>E65+E66+E67+E68+E69+E70+E71+E72+E73+E74+E75+E76+E77+E78+E79+E80+E81+E82+E83</f>
        <v>1892</v>
      </c>
      <c r="F64" s="27">
        <f>F65+F66+F67+F68+F69+F70+F71+F72+F73+F74+F75+F76+F77+F78+F79+F80+F81+F82+F83</f>
        <v>1979</v>
      </c>
      <c r="G64" s="27">
        <f>G65+G66+G67+G68+G69+G70+G71+G72+G73+G74+G75+G76+G77+G78+G79+G80+G81+G82+G83</f>
        <v>2189.8000000000002</v>
      </c>
      <c r="H64" s="27">
        <v>1346.6</v>
      </c>
      <c r="I64" s="27">
        <v>1346.6</v>
      </c>
      <c r="J64" s="27">
        <v>1346.6</v>
      </c>
    </row>
    <row r="65" spans="1:10" ht="93.4" customHeight="1">
      <c r="A65" s="28" t="s">
        <v>122</v>
      </c>
      <c r="B65" s="28" t="s">
        <v>123</v>
      </c>
      <c r="C65" s="29" t="s">
        <v>124</v>
      </c>
      <c r="D65" s="30" t="s">
        <v>125</v>
      </c>
      <c r="E65" s="31">
        <v>3</v>
      </c>
      <c r="F65" s="31">
        <v>3.7</v>
      </c>
      <c r="G65" s="31">
        <v>3.8</v>
      </c>
      <c r="H65" s="31">
        <v>5</v>
      </c>
      <c r="I65" s="31">
        <v>5</v>
      </c>
      <c r="J65" s="31">
        <v>5</v>
      </c>
    </row>
    <row r="66" spans="1:10" ht="107.25" customHeight="1">
      <c r="A66" s="28" t="s">
        <v>126</v>
      </c>
      <c r="B66" s="28" t="s">
        <v>123</v>
      </c>
      <c r="C66" s="29" t="s">
        <v>124</v>
      </c>
      <c r="D66" s="30" t="s">
        <v>127</v>
      </c>
      <c r="E66" s="31">
        <v>70.8</v>
      </c>
      <c r="F66" s="31">
        <v>75.8</v>
      </c>
      <c r="G66" s="43">
        <v>95</v>
      </c>
      <c r="H66" s="31">
        <v>95.4</v>
      </c>
      <c r="I66" s="31">
        <v>95.4</v>
      </c>
      <c r="J66" s="31">
        <v>95.4</v>
      </c>
    </row>
    <row r="67" spans="1:10" ht="107.25" customHeight="1">
      <c r="A67" s="28" t="s">
        <v>122</v>
      </c>
      <c r="B67" s="28" t="s">
        <v>128</v>
      </c>
      <c r="C67" s="29" t="s">
        <v>129</v>
      </c>
      <c r="D67" s="30" t="s">
        <v>125</v>
      </c>
      <c r="E67" s="31">
        <v>5</v>
      </c>
      <c r="F67" s="31">
        <v>8.9</v>
      </c>
      <c r="G67" s="43">
        <v>9.5</v>
      </c>
      <c r="H67" s="31">
        <v>5</v>
      </c>
      <c r="I67" s="31">
        <v>5</v>
      </c>
      <c r="J67" s="31">
        <v>5</v>
      </c>
    </row>
    <row r="68" spans="1:10" ht="127.5" customHeight="1">
      <c r="A68" s="28" t="s">
        <v>126</v>
      </c>
      <c r="B68" s="28" t="s">
        <v>128</v>
      </c>
      <c r="C68" s="29" t="s">
        <v>129</v>
      </c>
      <c r="D68" s="30" t="s">
        <v>127</v>
      </c>
      <c r="E68" s="31">
        <v>265.10000000000002</v>
      </c>
      <c r="F68" s="31">
        <v>185.7</v>
      </c>
      <c r="G68" s="43">
        <v>220</v>
      </c>
      <c r="H68" s="31">
        <v>322.60000000000002</v>
      </c>
      <c r="I68" s="31">
        <v>322.60000000000002</v>
      </c>
      <c r="J68" s="31">
        <v>322.60000000000002</v>
      </c>
    </row>
    <row r="69" spans="1:10" ht="160.15" customHeight="1">
      <c r="A69" s="28" t="s">
        <v>122</v>
      </c>
      <c r="B69" s="28" t="s">
        <v>130</v>
      </c>
      <c r="C69" s="29" t="s">
        <v>131</v>
      </c>
      <c r="D69" s="30" t="s">
        <v>125</v>
      </c>
      <c r="E69" s="31">
        <v>3</v>
      </c>
      <c r="F69" s="31">
        <v>5.0999999999999996</v>
      </c>
      <c r="G69" s="43">
        <v>5.0999999999999996</v>
      </c>
      <c r="H69" s="31">
        <v>3</v>
      </c>
      <c r="I69" s="31">
        <v>3</v>
      </c>
      <c r="J69" s="31">
        <v>3</v>
      </c>
    </row>
    <row r="70" spans="1:10" ht="27.4" customHeight="1">
      <c r="A70" s="28" t="s">
        <v>126</v>
      </c>
      <c r="B70" s="28" t="s">
        <v>130</v>
      </c>
      <c r="C70" s="29" t="s">
        <v>131</v>
      </c>
      <c r="D70" s="30" t="s">
        <v>127</v>
      </c>
      <c r="E70" s="31">
        <v>43.4</v>
      </c>
      <c r="F70" s="31">
        <v>31.3</v>
      </c>
      <c r="G70" s="43">
        <v>43.4</v>
      </c>
      <c r="H70" s="31">
        <v>69</v>
      </c>
      <c r="I70" s="31">
        <v>69</v>
      </c>
      <c r="J70" s="31">
        <v>69</v>
      </c>
    </row>
    <row r="71" spans="1:10" ht="80.45" customHeight="1">
      <c r="A71" s="28" t="s">
        <v>126</v>
      </c>
      <c r="B71" s="28" t="s">
        <v>132</v>
      </c>
      <c r="C71" s="29" t="s">
        <v>133</v>
      </c>
      <c r="D71" s="30" t="s">
        <v>127</v>
      </c>
      <c r="E71" s="31">
        <v>183.6</v>
      </c>
      <c r="F71" s="31">
        <v>43.5</v>
      </c>
      <c r="G71" s="43">
        <v>58</v>
      </c>
      <c r="H71" s="31">
        <v>183.7</v>
      </c>
      <c r="I71" s="31">
        <v>183.7</v>
      </c>
      <c r="J71" s="31">
        <v>183.7</v>
      </c>
    </row>
    <row r="72" spans="1:10" ht="101.25" customHeight="1">
      <c r="A72" s="28">
        <v>875</v>
      </c>
      <c r="B72" s="38" t="s">
        <v>134</v>
      </c>
      <c r="C72" s="29" t="s">
        <v>135</v>
      </c>
      <c r="D72" s="30"/>
      <c r="E72" s="31"/>
      <c r="F72" s="58"/>
      <c r="G72" s="43"/>
      <c r="H72" s="31"/>
      <c r="I72" s="31"/>
      <c r="J72" s="31"/>
    </row>
    <row r="73" spans="1:10" ht="102.75" customHeight="1">
      <c r="A73" s="28" t="s">
        <v>126</v>
      </c>
      <c r="B73" s="28" t="s">
        <v>134</v>
      </c>
      <c r="C73" s="29" t="s">
        <v>135</v>
      </c>
      <c r="D73" s="30" t="s">
        <v>127</v>
      </c>
      <c r="E73" s="31">
        <v>0</v>
      </c>
      <c r="F73" s="31">
        <v>0</v>
      </c>
      <c r="G73" s="43">
        <v>0</v>
      </c>
      <c r="H73" s="31">
        <v>3.3</v>
      </c>
      <c r="I73" s="31">
        <v>3.3</v>
      </c>
      <c r="J73" s="31">
        <v>3.3</v>
      </c>
    </row>
    <row r="74" spans="1:10" ht="84.75" customHeight="1">
      <c r="A74" s="28" t="s">
        <v>126</v>
      </c>
      <c r="B74" s="28" t="s">
        <v>136</v>
      </c>
      <c r="C74" s="29" t="s">
        <v>137</v>
      </c>
      <c r="D74" s="30" t="s">
        <v>127</v>
      </c>
      <c r="E74" s="31">
        <v>2.7</v>
      </c>
      <c r="F74" s="31">
        <v>4</v>
      </c>
      <c r="G74" s="43">
        <v>4</v>
      </c>
      <c r="H74" s="31">
        <v>2.7</v>
      </c>
      <c r="I74" s="31">
        <v>2.7</v>
      </c>
      <c r="J74" s="31">
        <v>2.7</v>
      </c>
    </row>
    <row r="75" spans="1:10" ht="27.4" customHeight="1">
      <c r="A75" s="28" t="s">
        <v>126</v>
      </c>
      <c r="B75" s="28" t="s">
        <v>138</v>
      </c>
      <c r="C75" s="29" t="s">
        <v>139</v>
      </c>
      <c r="D75" s="30" t="s">
        <v>127</v>
      </c>
      <c r="E75" s="31">
        <v>10.3</v>
      </c>
      <c r="F75" s="31">
        <v>3</v>
      </c>
      <c r="G75" s="43">
        <v>3</v>
      </c>
      <c r="H75" s="31">
        <v>10.5</v>
      </c>
      <c r="I75" s="31">
        <v>10.5</v>
      </c>
      <c r="J75" s="31">
        <v>10.5</v>
      </c>
    </row>
    <row r="76" spans="1:10" ht="112.5" customHeight="1">
      <c r="A76" s="28" t="s">
        <v>126</v>
      </c>
      <c r="B76" s="28" t="s">
        <v>140</v>
      </c>
      <c r="C76" s="29" t="s">
        <v>141</v>
      </c>
      <c r="D76" s="30" t="s">
        <v>127</v>
      </c>
      <c r="E76" s="31">
        <v>75</v>
      </c>
      <c r="F76" s="31">
        <v>0</v>
      </c>
      <c r="G76" s="43">
        <v>0</v>
      </c>
      <c r="H76" s="31">
        <v>5.3</v>
      </c>
      <c r="I76" s="31">
        <v>5.3</v>
      </c>
      <c r="J76" s="31">
        <v>5.3</v>
      </c>
    </row>
    <row r="77" spans="1:10" ht="163.5" customHeight="1">
      <c r="A77" s="28" t="s">
        <v>126</v>
      </c>
      <c r="B77" s="28" t="s">
        <v>142</v>
      </c>
      <c r="C77" s="29" t="s">
        <v>143</v>
      </c>
      <c r="D77" s="30" t="s">
        <v>127</v>
      </c>
      <c r="E77" s="31">
        <v>43.7</v>
      </c>
      <c r="F77" s="31">
        <v>12.6</v>
      </c>
      <c r="G77" s="43">
        <v>12.8</v>
      </c>
      <c r="H77" s="31">
        <v>58</v>
      </c>
      <c r="I77" s="31">
        <v>58</v>
      </c>
      <c r="J77" s="31">
        <v>58</v>
      </c>
    </row>
    <row r="78" spans="1:10" ht="98.25" customHeight="1">
      <c r="A78" s="28" t="s">
        <v>126</v>
      </c>
      <c r="B78" s="28" t="s">
        <v>144</v>
      </c>
      <c r="C78" s="29" t="s">
        <v>145</v>
      </c>
      <c r="D78" s="30" t="s">
        <v>127</v>
      </c>
      <c r="E78" s="31">
        <v>3.9</v>
      </c>
      <c r="F78" s="31">
        <v>11.5</v>
      </c>
      <c r="G78" s="43">
        <v>11.5</v>
      </c>
      <c r="H78" s="31">
        <v>7.2</v>
      </c>
      <c r="I78" s="31">
        <v>7.2</v>
      </c>
      <c r="J78" s="31">
        <v>7.2</v>
      </c>
    </row>
    <row r="79" spans="1:10" ht="96" customHeight="1">
      <c r="A79" s="28" t="s">
        <v>126</v>
      </c>
      <c r="B79" s="28" t="s">
        <v>146</v>
      </c>
      <c r="C79" s="29" t="s">
        <v>147</v>
      </c>
      <c r="D79" s="30" t="s">
        <v>127</v>
      </c>
      <c r="E79" s="31">
        <v>155.30000000000001</v>
      </c>
      <c r="F79" s="31">
        <v>170.7</v>
      </c>
      <c r="G79" s="43">
        <v>190</v>
      </c>
      <c r="H79" s="31">
        <v>164.5</v>
      </c>
      <c r="I79" s="31">
        <v>164.5</v>
      </c>
      <c r="J79" s="31">
        <v>164.5</v>
      </c>
    </row>
    <row r="80" spans="1:10" ht="97.5" customHeight="1">
      <c r="A80" s="28">
        <v>852</v>
      </c>
      <c r="B80" s="28" t="s">
        <v>146</v>
      </c>
      <c r="C80" s="29" t="s">
        <v>147</v>
      </c>
      <c r="D80" s="30" t="s">
        <v>171</v>
      </c>
      <c r="E80" s="31"/>
      <c r="F80" s="31">
        <v>0.4</v>
      </c>
      <c r="G80" s="43">
        <v>0.4</v>
      </c>
      <c r="H80" s="31"/>
      <c r="I80" s="31"/>
      <c r="J80" s="31"/>
    </row>
    <row r="81" spans="1:10" ht="99" customHeight="1">
      <c r="A81" s="28">
        <v>875</v>
      </c>
      <c r="B81" s="28" t="s">
        <v>146</v>
      </c>
      <c r="C81" s="29" t="s">
        <v>147</v>
      </c>
      <c r="D81" s="30" t="s">
        <v>125</v>
      </c>
      <c r="E81" s="31"/>
      <c r="F81" s="31">
        <v>2</v>
      </c>
      <c r="G81" s="43">
        <v>2</v>
      </c>
      <c r="H81" s="31"/>
      <c r="I81" s="31"/>
      <c r="J81" s="31"/>
    </row>
    <row r="82" spans="1:10" ht="111" customHeight="1">
      <c r="A82" s="28" t="s">
        <v>122</v>
      </c>
      <c r="B82" s="28" t="s">
        <v>148</v>
      </c>
      <c r="C82" s="29" t="s">
        <v>149</v>
      </c>
      <c r="D82" s="30" t="s">
        <v>125</v>
      </c>
      <c r="E82" s="31">
        <v>5</v>
      </c>
      <c r="F82" s="31">
        <v>25.1</v>
      </c>
      <c r="G82" s="43">
        <v>31.3</v>
      </c>
      <c r="H82" s="31">
        <v>10</v>
      </c>
      <c r="I82" s="31">
        <v>10</v>
      </c>
      <c r="J82" s="31">
        <v>10</v>
      </c>
    </row>
    <row r="83" spans="1:10" ht="113.25" customHeight="1">
      <c r="A83" s="28" t="s">
        <v>126</v>
      </c>
      <c r="B83" s="28" t="s">
        <v>148</v>
      </c>
      <c r="C83" s="29" t="s">
        <v>149</v>
      </c>
      <c r="D83" s="30" t="s">
        <v>127</v>
      </c>
      <c r="E83" s="31">
        <v>1022.2</v>
      </c>
      <c r="F83" s="31">
        <v>1395.7</v>
      </c>
      <c r="G83" s="43">
        <v>1500</v>
      </c>
      <c r="H83" s="31">
        <v>401.4</v>
      </c>
      <c r="I83" s="31">
        <v>401.4</v>
      </c>
      <c r="J83" s="31">
        <v>401.4</v>
      </c>
    </row>
    <row r="84" spans="1:10" ht="128.25" customHeight="1">
      <c r="A84" s="32" t="s">
        <v>26</v>
      </c>
      <c r="B84" s="33" t="s">
        <v>278</v>
      </c>
      <c r="C84" s="49" t="s">
        <v>279</v>
      </c>
      <c r="D84" s="30"/>
      <c r="E84" s="27">
        <f>E85+E86</f>
        <v>4255</v>
      </c>
      <c r="F84" s="27">
        <f>F85+F86</f>
        <v>3974.2</v>
      </c>
      <c r="G84" s="37">
        <f>G85+G86</f>
        <v>12100</v>
      </c>
      <c r="H84" s="31"/>
      <c r="I84" s="31"/>
      <c r="J84" s="31"/>
    </row>
    <row r="85" spans="1:10" ht="85.5" customHeight="1">
      <c r="A85" s="38">
        <v>923</v>
      </c>
      <c r="B85" s="39" t="s">
        <v>280</v>
      </c>
      <c r="C85" s="49" t="s">
        <v>281</v>
      </c>
      <c r="D85" s="30" t="s">
        <v>85</v>
      </c>
      <c r="E85" s="31">
        <v>4019.9</v>
      </c>
      <c r="F85" s="31">
        <v>3974.2</v>
      </c>
      <c r="G85" s="43">
        <v>12100</v>
      </c>
      <c r="H85" s="31"/>
      <c r="I85" s="31"/>
      <c r="J85" s="31"/>
    </row>
    <row r="86" spans="1:10" ht="84.75" customHeight="1">
      <c r="A86" s="38">
        <v>923</v>
      </c>
      <c r="B86" s="39" t="s">
        <v>280</v>
      </c>
      <c r="C86" s="49" t="s">
        <v>282</v>
      </c>
      <c r="D86" s="30" t="s">
        <v>85</v>
      </c>
      <c r="E86" s="31">
        <v>235.1</v>
      </c>
      <c r="F86" s="31"/>
      <c r="G86" s="43"/>
      <c r="H86" s="31"/>
      <c r="I86" s="31"/>
      <c r="J86" s="31"/>
    </row>
    <row r="87" spans="1:10" ht="80.25" customHeight="1">
      <c r="A87" s="32" t="s">
        <v>26</v>
      </c>
      <c r="B87" s="33" t="s">
        <v>283</v>
      </c>
      <c r="C87" s="49" t="s">
        <v>284</v>
      </c>
      <c r="D87" s="30"/>
      <c r="E87" s="27">
        <f>E88</f>
        <v>10.3</v>
      </c>
      <c r="F87" s="27">
        <f>F88</f>
        <v>10.4</v>
      </c>
      <c r="G87" s="37">
        <f>G88</f>
        <v>10.3</v>
      </c>
      <c r="H87" s="31"/>
      <c r="I87" s="31"/>
      <c r="J87" s="31"/>
    </row>
    <row r="88" spans="1:10" ht="62.25" customHeight="1">
      <c r="A88" s="38">
        <v>923</v>
      </c>
      <c r="B88" s="39" t="s">
        <v>285</v>
      </c>
      <c r="C88" s="49" t="s">
        <v>286</v>
      </c>
      <c r="D88" s="30" t="s">
        <v>85</v>
      </c>
      <c r="E88" s="31">
        <v>10.3</v>
      </c>
      <c r="F88" s="31">
        <v>10.4</v>
      </c>
      <c r="G88" s="43">
        <v>10.3</v>
      </c>
      <c r="H88" s="31"/>
      <c r="I88" s="31"/>
      <c r="J88" s="31"/>
    </row>
    <row r="89" spans="1:10" ht="140.25" customHeight="1">
      <c r="A89" s="5" t="s">
        <v>26</v>
      </c>
      <c r="B89" s="24" t="s">
        <v>150</v>
      </c>
      <c r="C89" s="25" t="s">
        <v>151</v>
      </c>
      <c r="D89" s="26" t="s">
        <v>1</v>
      </c>
      <c r="E89" s="27">
        <f>E90</f>
        <v>24.2</v>
      </c>
      <c r="F89" s="27">
        <f>F90</f>
        <v>60</v>
      </c>
      <c r="G89" s="37">
        <f>G90</f>
        <v>60</v>
      </c>
      <c r="H89" s="27">
        <v>77.900000000000006</v>
      </c>
      <c r="I89" s="27">
        <v>77.900000000000006</v>
      </c>
      <c r="J89" s="27">
        <v>77.900000000000006</v>
      </c>
    </row>
    <row r="90" spans="1:10" ht="186.95" customHeight="1">
      <c r="A90" s="28" t="s">
        <v>126</v>
      </c>
      <c r="B90" s="28" t="s">
        <v>152</v>
      </c>
      <c r="C90" s="29" t="s">
        <v>153</v>
      </c>
      <c r="D90" s="30" t="s">
        <v>127</v>
      </c>
      <c r="E90" s="31">
        <v>24.2</v>
      </c>
      <c r="F90" s="31">
        <v>60</v>
      </c>
      <c r="G90" s="43">
        <v>60</v>
      </c>
      <c r="H90" s="31">
        <v>77.900000000000006</v>
      </c>
      <c r="I90" s="31">
        <v>77.900000000000006</v>
      </c>
      <c r="J90" s="31">
        <v>77.900000000000006</v>
      </c>
    </row>
    <row r="91" spans="1:10" ht="33.75" customHeight="1">
      <c r="A91" s="5" t="s">
        <v>26</v>
      </c>
      <c r="B91" s="24" t="s">
        <v>154</v>
      </c>
      <c r="C91" s="25" t="s">
        <v>155</v>
      </c>
      <c r="D91" s="26" t="s">
        <v>1</v>
      </c>
      <c r="E91" s="27">
        <f>E92+E93+E94+E95+E96+E97+E98+E99</f>
        <v>623.5</v>
      </c>
      <c r="F91" s="27">
        <f>F92+F93+F94+F95+F96+F97+F98+F99</f>
        <v>888.6</v>
      </c>
      <c r="G91" s="37">
        <f>G92+G93+G94+G95+G96+G97+G98+G99</f>
        <v>943.5</v>
      </c>
      <c r="H91" s="27">
        <v>579.5</v>
      </c>
      <c r="I91" s="27">
        <v>578</v>
      </c>
      <c r="J91" s="27">
        <v>577.20000000000005</v>
      </c>
    </row>
    <row r="92" spans="1:10" ht="71.25" customHeight="1">
      <c r="A92" s="28" t="s">
        <v>82</v>
      </c>
      <c r="B92" s="28" t="s">
        <v>156</v>
      </c>
      <c r="C92" s="29" t="s">
        <v>157</v>
      </c>
      <c r="D92" s="30" t="s">
        <v>85</v>
      </c>
      <c r="E92" s="31">
        <v>475</v>
      </c>
      <c r="F92" s="31">
        <v>533.70000000000005</v>
      </c>
      <c r="G92" s="43">
        <v>580</v>
      </c>
      <c r="H92" s="31">
        <v>301.2</v>
      </c>
      <c r="I92" s="31">
        <v>301.2</v>
      </c>
      <c r="J92" s="31">
        <v>301.2</v>
      </c>
    </row>
    <row r="93" spans="1:10" ht="172.5" customHeight="1">
      <c r="A93" s="38">
        <v>923</v>
      </c>
      <c r="B93" s="39" t="s">
        <v>287</v>
      </c>
      <c r="C93" s="49" t="s">
        <v>288</v>
      </c>
      <c r="D93" s="30" t="s">
        <v>85</v>
      </c>
      <c r="E93" s="31">
        <v>25.4</v>
      </c>
      <c r="F93" s="31">
        <v>25.5</v>
      </c>
      <c r="G93" s="43">
        <v>25.4</v>
      </c>
      <c r="H93" s="31"/>
      <c r="I93" s="31"/>
      <c r="J93" s="31"/>
    </row>
    <row r="94" spans="1:10" ht="59.25" customHeight="1">
      <c r="A94" s="28">
        <v>956</v>
      </c>
      <c r="B94" s="28" t="s">
        <v>158</v>
      </c>
      <c r="C94" s="29" t="s">
        <v>159</v>
      </c>
      <c r="D94" s="45" t="s">
        <v>271</v>
      </c>
      <c r="E94" s="59">
        <v>73.099999999999994</v>
      </c>
      <c r="F94" s="59">
        <v>85.7</v>
      </c>
      <c r="G94" s="43">
        <v>85.6</v>
      </c>
      <c r="H94" s="31"/>
      <c r="I94" s="31"/>
      <c r="J94" s="31"/>
    </row>
    <row r="95" spans="1:10" ht="65.25" customHeight="1">
      <c r="A95" s="28">
        <v>975</v>
      </c>
      <c r="B95" s="28" t="s">
        <v>158</v>
      </c>
      <c r="C95" s="29" t="s">
        <v>159</v>
      </c>
      <c r="D95" s="60" t="s">
        <v>200</v>
      </c>
      <c r="E95" s="61">
        <v>46.8</v>
      </c>
      <c r="F95" s="61">
        <v>46.8</v>
      </c>
      <c r="G95" s="62">
        <v>46.8</v>
      </c>
      <c r="H95" s="31">
        <v>276</v>
      </c>
      <c r="I95" s="31">
        <v>276</v>
      </c>
      <c r="J95" s="31">
        <v>276</v>
      </c>
    </row>
    <row r="96" spans="1:10" ht="76.5" customHeight="1">
      <c r="A96" s="28" t="s">
        <v>160</v>
      </c>
      <c r="B96" s="28" t="s">
        <v>161</v>
      </c>
      <c r="C96" s="29" t="s">
        <v>162</v>
      </c>
      <c r="D96" s="30" t="s">
        <v>163</v>
      </c>
      <c r="E96" s="63">
        <v>1.2</v>
      </c>
      <c r="F96" s="63">
        <v>0.6</v>
      </c>
      <c r="G96" s="43">
        <v>1</v>
      </c>
      <c r="H96" s="31">
        <v>1.3</v>
      </c>
      <c r="I96" s="31">
        <v>0.8</v>
      </c>
      <c r="J96" s="31">
        <v>0</v>
      </c>
    </row>
    <row r="97" spans="1:10" ht="69" customHeight="1">
      <c r="A97" s="28">
        <v>188</v>
      </c>
      <c r="B97" s="28" t="s">
        <v>161</v>
      </c>
      <c r="C97" s="29" t="s">
        <v>162</v>
      </c>
      <c r="D97" s="45" t="s">
        <v>289</v>
      </c>
      <c r="E97" s="31"/>
      <c r="F97" s="31">
        <v>1.5</v>
      </c>
      <c r="G97" s="43">
        <v>1.5</v>
      </c>
      <c r="H97" s="31"/>
      <c r="I97" s="31"/>
      <c r="J97" s="31"/>
    </row>
    <row r="98" spans="1:10" ht="72.75" customHeight="1">
      <c r="A98" s="28">
        <v>852</v>
      </c>
      <c r="B98" s="28" t="s">
        <v>161</v>
      </c>
      <c r="C98" s="29" t="s">
        <v>162</v>
      </c>
      <c r="D98" s="30" t="s">
        <v>171</v>
      </c>
      <c r="E98" s="31"/>
      <c r="F98" s="31">
        <v>191.5</v>
      </c>
      <c r="G98" s="43">
        <v>200</v>
      </c>
      <c r="H98" s="31"/>
      <c r="I98" s="31"/>
      <c r="J98" s="31"/>
    </row>
    <row r="99" spans="1:10" ht="84.75" customHeight="1">
      <c r="A99" s="28" t="s">
        <v>33</v>
      </c>
      <c r="B99" s="28" t="s">
        <v>164</v>
      </c>
      <c r="C99" s="29" t="s">
        <v>165</v>
      </c>
      <c r="D99" s="30" t="s">
        <v>36</v>
      </c>
      <c r="E99" s="31">
        <v>2</v>
      </c>
      <c r="F99" s="31">
        <v>3.3</v>
      </c>
      <c r="G99" s="43">
        <v>3.2</v>
      </c>
      <c r="H99" s="31">
        <v>1</v>
      </c>
      <c r="I99" s="31">
        <v>0</v>
      </c>
      <c r="J99" s="31">
        <v>0</v>
      </c>
    </row>
    <row r="100" spans="1:10" ht="35.25" customHeight="1">
      <c r="A100" s="5" t="s">
        <v>26</v>
      </c>
      <c r="B100" s="24" t="s">
        <v>166</v>
      </c>
      <c r="C100" s="25" t="s">
        <v>167</v>
      </c>
      <c r="D100" s="26" t="s">
        <v>1</v>
      </c>
      <c r="E100" s="27">
        <f>E101+E102</f>
        <v>250</v>
      </c>
      <c r="F100" s="27">
        <f>F101+F102</f>
        <v>272.10000000000002</v>
      </c>
      <c r="G100" s="37">
        <f>G101+G102</f>
        <v>272</v>
      </c>
      <c r="H100" s="27">
        <v>50</v>
      </c>
      <c r="I100" s="27">
        <v>50</v>
      </c>
      <c r="J100" s="27">
        <v>50</v>
      </c>
    </row>
    <row r="101" spans="1:10" ht="186.95" customHeight="1">
      <c r="A101" s="28">
        <v>923</v>
      </c>
      <c r="B101" s="28" t="s">
        <v>169</v>
      </c>
      <c r="C101" s="29" t="s">
        <v>170</v>
      </c>
      <c r="D101" s="50" t="s">
        <v>85</v>
      </c>
      <c r="E101" s="27"/>
      <c r="F101" s="64">
        <v>1</v>
      </c>
      <c r="G101" s="64">
        <v>1</v>
      </c>
      <c r="H101" s="27"/>
      <c r="I101" s="27"/>
      <c r="J101" s="27"/>
    </row>
    <row r="102" spans="1:10" ht="186.95" customHeight="1">
      <c r="A102" s="28" t="s">
        <v>168</v>
      </c>
      <c r="B102" s="28" t="s">
        <v>169</v>
      </c>
      <c r="C102" s="29" t="s">
        <v>170</v>
      </c>
      <c r="D102" s="30" t="s">
        <v>171</v>
      </c>
      <c r="E102" s="31">
        <v>250</v>
      </c>
      <c r="F102" s="31">
        <v>271.10000000000002</v>
      </c>
      <c r="G102" s="43">
        <v>271</v>
      </c>
      <c r="H102" s="31">
        <v>50</v>
      </c>
      <c r="I102" s="31">
        <v>50</v>
      </c>
      <c r="J102" s="31">
        <v>50</v>
      </c>
    </row>
    <row r="103" spans="1:10" ht="38.25" customHeight="1">
      <c r="A103" s="32" t="s">
        <v>26</v>
      </c>
      <c r="B103" s="33" t="s">
        <v>290</v>
      </c>
      <c r="C103" s="53" t="s">
        <v>291</v>
      </c>
      <c r="D103" s="30"/>
      <c r="E103" s="27">
        <f>E104+E105+E106</f>
        <v>2760</v>
      </c>
      <c r="F103" s="27">
        <f>F104+F105+F106</f>
        <v>2635.4999999999995</v>
      </c>
      <c r="G103" s="37">
        <f>G104+G105+G106</f>
        <v>4800.7000000000007</v>
      </c>
      <c r="H103" s="31"/>
      <c r="I103" s="31"/>
      <c r="J103" s="31"/>
    </row>
    <row r="104" spans="1:10" ht="48" customHeight="1">
      <c r="A104" s="38">
        <v>923</v>
      </c>
      <c r="B104" s="39" t="s">
        <v>292</v>
      </c>
      <c r="C104" s="49" t="s">
        <v>293</v>
      </c>
      <c r="D104" s="50" t="s">
        <v>85</v>
      </c>
      <c r="E104" s="31"/>
      <c r="F104" s="31">
        <v>-153.30000000000001</v>
      </c>
      <c r="G104" s="43"/>
      <c r="H104" s="31"/>
      <c r="I104" s="31"/>
      <c r="J104" s="31"/>
    </row>
    <row r="105" spans="1:10" ht="48.75" customHeight="1">
      <c r="A105" s="38">
        <v>923</v>
      </c>
      <c r="B105" s="39" t="s">
        <v>294</v>
      </c>
      <c r="C105" s="49" t="s">
        <v>295</v>
      </c>
      <c r="D105" s="50" t="s">
        <v>85</v>
      </c>
      <c r="E105" s="31">
        <v>2689.9</v>
      </c>
      <c r="F105" s="31">
        <v>2718.7</v>
      </c>
      <c r="G105" s="43">
        <v>4730.6000000000004</v>
      </c>
      <c r="H105" s="31"/>
      <c r="I105" s="31"/>
      <c r="J105" s="31"/>
    </row>
    <row r="106" spans="1:10" ht="72.75" customHeight="1">
      <c r="A106" s="38">
        <v>975</v>
      </c>
      <c r="B106" s="39" t="s">
        <v>296</v>
      </c>
      <c r="C106" s="49" t="s">
        <v>297</v>
      </c>
      <c r="D106" s="30" t="s">
        <v>200</v>
      </c>
      <c r="E106" s="31">
        <v>70.099999999999994</v>
      </c>
      <c r="F106" s="31">
        <v>70.099999999999994</v>
      </c>
      <c r="G106" s="43">
        <v>70.099999999999994</v>
      </c>
      <c r="H106" s="31"/>
      <c r="I106" s="31"/>
      <c r="J106" s="31"/>
    </row>
    <row r="107" spans="1:10" ht="26.85" customHeight="1">
      <c r="A107" s="11" t="s">
        <v>26</v>
      </c>
      <c r="B107" s="11" t="s">
        <v>172</v>
      </c>
      <c r="C107" s="7" t="s">
        <v>173</v>
      </c>
      <c r="D107" s="8" t="s">
        <v>1</v>
      </c>
      <c r="E107" s="8">
        <f>SUM(E108,E139)</f>
        <v>1894034.5999999999</v>
      </c>
      <c r="F107" s="8">
        <f>SUM(F108,F139,F146,F152)</f>
        <v>1209672.5999999999</v>
      </c>
      <c r="G107" s="8">
        <f t="shared" ref="G107:J107" si="0">SUM(G108,G139,G146,G152)</f>
        <v>1659253.8</v>
      </c>
      <c r="H107" s="8">
        <f t="shared" si="0"/>
        <v>1243782.3</v>
      </c>
      <c r="I107" s="8">
        <f t="shared" si="0"/>
        <v>1085803.2</v>
      </c>
      <c r="J107" s="8">
        <f t="shared" si="0"/>
        <v>1105104</v>
      </c>
    </row>
    <row r="108" spans="1:10" ht="40.5" customHeight="1">
      <c r="A108" s="5" t="s">
        <v>26</v>
      </c>
      <c r="B108" s="3" t="s">
        <v>174</v>
      </c>
      <c r="C108" s="7" t="s">
        <v>175</v>
      </c>
      <c r="D108" s="6" t="s">
        <v>1</v>
      </c>
      <c r="E108" s="6">
        <f>SUM(E109,E113,E126,E132)</f>
        <v>1891818.9</v>
      </c>
      <c r="F108" s="8">
        <f t="shared" ref="F108:J108" si="1">SUM(F109,F113,F126,F132)</f>
        <v>1244549.5999999999</v>
      </c>
      <c r="G108" s="8">
        <f t="shared" si="1"/>
        <v>1694130.8</v>
      </c>
      <c r="H108" s="8">
        <f t="shared" si="1"/>
        <v>1243782.3</v>
      </c>
      <c r="I108" s="8">
        <f t="shared" si="1"/>
        <v>1085803.2</v>
      </c>
      <c r="J108" s="8">
        <f t="shared" si="1"/>
        <v>1105104</v>
      </c>
    </row>
    <row r="109" spans="1:10" ht="27.4" customHeight="1">
      <c r="A109" s="5" t="s">
        <v>26</v>
      </c>
      <c r="B109" s="3" t="s">
        <v>176</v>
      </c>
      <c r="C109" s="7" t="s">
        <v>177</v>
      </c>
      <c r="D109" s="8" t="s">
        <v>1</v>
      </c>
      <c r="E109" s="8">
        <f>SUM(E110:E112)</f>
        <v>71649</v>
      </c>
      <c r="F109" s="8">
        <f t="shared" ref="F109:G109" si="2">SUM(F110:F112)</f>
        <v>54367.199999999997</v>
      </c>
      <c r="G109" s="8">
        <f t="shared" si="2"/>
        <v>71649</v>
      </c>
      <c r="H109" s="8">
        <v>133775.79999999999</v>
      </c>
      <c r="I109" s="8">
        <v>163.80000000000001</v>
      </c>
      <c r="J109" s="8">
        <v>88.4</v>
      </c>
    </row>
    <row r="110" spans="1:10" ht="54.75" customHeight="1">
      <c r="A110" s="4" t="s">
        <v>178</v>
      </c>
      <c r="B110" s="19" t="s">
        <v>254</v>
      </c>
      <c r="C110" s="9" t="s">
        <v>179</v>
      </c>
      <c r="D110" s="10" t="s">
        <v>180</v>
      </c>
      <c r="E110" s="10">
        <v>68</v>
      </c>
      <c r="F110" s="10">
        <v>51</v>
      </c>
      <c r="G110" s="14">
        <f t="shared" ref="G110:G145" si="3">E110</f>
        <v>68</v>
      </c>
      <c r="H110" s="10">
        <v>34.9</v>
      </c>
      <c r="I110" s="10">
        <v>163.80000000000001</v>
      </c>
      <c r="J110" s="10">
        <v>88.4</v>
      </c>
    </row>
    <row r="111" spans="1:10" ht="57.75" customHeight="1">
      <c r="A111" s="4" t="s">
        <v>178</v>
      </c>
      <c r="B111" s="4" t="s">
        <v>181</v>
      </c>
      <c r="C111" s="9" t="s">
        <v>182</v>
      </c>
      <c r="D111" s="10" t="s">
        <v>180</v>
      </c>
      <c r="E111" s="10">
        <v>69059</v>
      </c>
      <c r="F111" s="10">
        <v>51794.2</v>
      </c>
      <c r="G111" s="14">
        <f t="shared" si="3"/>
        <v>69059</v>
      </c>
      <c r="H111" s="10">
        <v>133740.9</v>
      </c>
      <c r="I111" s="10"/>
      <c r="J111" s="10"/>
    </row>
    <row r="112" spans="1:10" ht="56.25" customHeight="1">
      <c r="A112" s="4">
        <v>992</v>
      </c>
      <c r="B112" s="12" t="s">
        <v>207</v>
      </c>
      <c r="C112" s="9" t="s">
        <v>206</v>
      </c>
      <c r="D112" s="10" t="s">
        <v>180</v>
      </c>
      <c r="E112" s="10">
        <v>2522</v>
      </c>
      <c r="F112" s="10">
        <v>2522</v>
      </c>
      <c r="G112" s="14">
        <f t="shared" si="3"/>
        <v>2522</v>
      </c>
      <c r="H112" s="10"/>
      <c r="I112" s="10"/>
      <c r="J112" s="10"/>
    </row>
    <row r="113" spans="1:12" ht="40.5" customHeight="1">
      <c r="A113" s="5" t="s">
        <v>26</v>
      </c>
      <c r="B113" s="3" t="s">
        <v>183</v>
      </c>
      <c r="C113" s="7" t="s">
        <v>184</v>
      </c>
      <c r="D113" s="8" t="s">
        <v>1</v>
      </c>
      <c r="E113" s="8">
        <f>SUM(E114:E125)</f>
        <v>878795.60000000009</v>
      </c>
      <c r="F113" s="8">
        <f t="shared" ref="F113:G113" si="4">SUM(F114:F125)</f>
        <v>504063.80000000005</v>
      </c>
      <c r="G113" s="8">
        <f t="shared" si="4"/>
        <v>590217.70000000007</v>
      </c>
      <c r="H113" s="8">
        <f>SUM(H114:H125)</f>
        <v>229751</v>
      </c>
      <c r="I113" s="8">
        <f t="shared" ref="I113:J113" si="5">SUM(I114:I125)</f>
        <v>205977.5</v>
      </c>
      <c r="J113" s="8">
        <f t="shared" si="5"/>
        <v>225358.3</v>
      </c>
    </row>
    <row r="114" spans="1:12" ht="53.45" customHeight="1">
      <c r="A114" s="4" t="s">
        <v>82</v>
      </c>
      <c r="B114" s="4" t="s">
        <v>185</v>
      </c>
      <c r="C114" s="9" t="s">
        <v>186</v>
      </c>
      <c r="D114" s="10" t="s">
        <v>85</v>
      </c>
      <c r="E114" s="10">
        <v>275088</v>
      </c>
      <c r="F114" s="10">
        <v>57729.1</v>
      </c>
      <c r="G114" s="14">
        <f>E114-190000</f>
        <v>85088</v>
      </c>
      <c r="H114" s="10">
        <v>23344.5</v>
      </c>
      <c r="I114" s="10"/>
      <c r="J114" s="10"/>
    </row>
    <row r="115" spans="1:12" ht="104.25" customHeight="1">
      <c r="A115" s="4">
        <v>923</v>
      </c>
      <c r="B115" s="12" t="s">
        <v>209</v>
      </c>
      <c r="C115" s="13" t="s">
        <v>208</v>
      </c>
      <c r="D115" s="10" t="s">
        <v>85</v>
      </c>
      <c r="E115" s="10">
        <v>209008</v>
      </c>
      <c r="F115" s="10">
        <v>163486.20000000001</v>
      </c>
      <c r="G115" s="14">
        <f>E115-140000</f>
        <v>69008</v>
      </c>
      <c r="H115" s="10">
        <v>0</v>
      </c>
      <c r="I115" s="10"/>
      <c r="J115" s="10"/>
    </row>
    <row r="116" spans="1:12" ht="104.25" customHeight="1">
      <c r="A116" s="4">
        <v>923</v>
      </c>
      <c r="B116" s="12" t="s">
        <v>211</v>
      </c>
      <c r="C116" s="13" t="s">
        <v>210</v>
      </c>
      <c r="D116" s="10" t="s">
        <v>85</v>
      </c>
      <c r="E116" s="10">
        <v>3065.6</v>
      </c>
      <c r="F116" s="10">
        <v>0</v>
      </c>
      <c r="G116" s="14">
        <f t="shared" si="3"/>
        <v>3065.6</v>
      </c>
      <c r="H116" s="10">
        <v>0</v>
      </c>
      <c r="I116" s="10"/>
      <c r="J116" s="10"/>
    </row>
    <row r="117" spans="1:12" ht="78" customHeight="1">
      <c r="A117" s="4">
        <v>975</v>
      </c>
      <c r="B117" s="12" t="s">
        <v>248</v>
      </c>
      <c r="C117" s="13" t="s">
        <v>212</v>
      </c>
      <c r="D117" s="10" t="s">
        <v>200</v>
      </c>
      <c r="E117" s="10">
        <v>16113.4</v>
      </c>
      <c r="F117" s="10">
        <v>10480</v>
      </c>
      <c r="G117" s="14">
        <f t="shared" si="3"/>
        <v>16113.4</v>
      </c>
      <c r="H117" s="10">
        <v>0</v>
      </c>
      <c r="I117" s="10"/>
      <c r="J117" s="10"/>
    </row>
    <row r="118" spans="1:12" ht="60" customHeight="1">
      <c r="A118" s="4">
        <v>956</v>
      </c>
      <c r="B118" s="12" t="s">
        <v>249</v>
      </c>
      <c r="C118" s="13" t="s">
        <v>213</v>
      </c>
      <c r="D118" s="10" t="s">
        <v>192</v>
      </c>
      <c r="E118" s="10">
        <v>3291.8</v>
      </c>
      <c r="F118" s="10">
        <v>3291.7</v>
      </c>
      <c r="G118" s="14">
        <f t="shared" si="3"/>
        <v>3291.8</v>
      </c>
      <c r="H118" s="10">
        <v>0</v>
      </c>
      <c r="I118" s="10"/>
      <c r="J118" s="10"/>
    </row>
    <row r="119" spans="1:12" ht="41.25" customHeight="1">
      <c r="A119" s="4" t="s">
        <v>82</v>
      </c>
      <c r="B119" s="4" t="s">
        <v>187</v>
      </c>
      <c r="C119" s="9" t="s">
        <v>188</v>
      </c>
      <c r="D119" s="10" t="s">
        <v>85</v>
      </c>
      <c r="E119" s="10">
        <v>1197.7</v>
      </c>
      <c r="F119" s="10">
        <v>0</v>
      </c>
      <c r="G119" s="14">
        <f t="shared" si="3"/>
        <v>1197.7</v>
      </c>
      <c r="H119" s="10">
        <v>1325.8</v>
      </c>
      <c r="I119" s="10">
        <v>907.8</v>
      </c>
      <c r="J119" s="10"/>
    </row>
    <row r="120" spans="1:12" ht="54.75" customHeight="1">
      <c r="A120" s="4">
        <v>956</v>
      </c>
      <c r="B120" s="12" t="s">
        <v>250</v>
      </c>
      <c r="C120" s="9" t="s">
        <v>214</v>
      </c>
      <c r="D120" s="10" t="s">
        <v>192</v>
      </c>
      <c r="E120" s="10">
        <v>328.3</v>
      </c>
      <c r="F120" s="10">
        <v>328.3</v>
      </c>
      <c r="G120" s="14">
        <f t="shared" si="3"/>
        <v>328.3</v>
      </c>
      <c r="H120" s="10">
        <v>0</v>
      </c>
      <c r="I120" s="10"/>
      <c r="J120" s="10"/>
    </row>
    <row r="121" spans="1:12" ht="60" customHeight="1">
      <c r="A121" s="4">
        <v>975</v>
      </c>
      <c r="B121" s="12" t="s">
        <v>251</v>
      </c>
      <c r="C121" s="9" t="s">
        <v>215</v>
      </c>
      <c r="D121" s="14" t="s">
        <v>200</v>
      </c>
      <c r="E121" s="10">
        <v>107033.60000000001</v>
      </c>
      <c r="F121" s="10">
        <v>94610.1</v>
      </c>
      <c r="G121" s="14">
        <f t="shared" si="3"/>
        <v>107033.60000000001</v>
      </c>
      <c r="H121" s="10">
        <v>0</v>
      </c>
      <c r="I121" s="10"/>
      <c r="J121" s="10"/>
    </row>
    <row r="122" spans="1:12" ht="45" customHeight="1">
      <c r="A122" s="4" t="s">
        <v>82</v>
      </c>
      <c r="B122" s="4" t="s">
        <v>189</v>
      </c>
      <c r="C122" s="9" t="s">
        <v>190</v>
      </c>
      <c r="D122" s="10" t="s">
        <v>85</v>
      </c>
      <c r="E122" s="10">
        <v>82017.8</v>
      </c>
      <c r="F122" s="10">
        <v>26585.8</v>
      </c>
      <c r="G122" s="14">
        <f>E122</f>
        <v>82017.8</v>
      </c>
      <c r="H122" s="10">
        <v>19638.599999999999</v>
      </c>
      <c r="I122" s="10">
        <v>19544.5</v>
      </c>
      <c r="J122" s="10">
        <v>19833.2</v>
      </c>
    </row>
    <row r="123" spans="1:12" ht="53.25" customHeight="1">
      <c r="A123" s="4" t="s">
        <v>191</v>
      </c>
      <c r="B123" s="4" t="s">
        <v>189</v>
      </c>
      <c r="C123" s="9" t="s">
        <v>190</v>
      </c>
      <c r="D123" s="10" t="s">
        <v>192</v>
      </c>
      <c r="E123" s="10">
        <f>66562.4-16295.1</f>
        <v>50267.299999999996</v>
      </c>
      <c r="F123" s="10">
        <v>37971.300000000003</v>
      </c>
      <c r="G123" s="14">
        <f>E123+16295.2</f>
        <v>66562.5</v>
      </c>
      <c r="H123" s="10">
        <v>47604</v>
      </c>
      <c r="I123" s="10">
        <v>47604</v>
      </c>
      <c r="J123" s="10">
        <v>67604</v>
      </c>
      <c r="L123" s="20"/>
    </row>
    <row r="124" spans="1:12" ht="57.75" customHeight="1">
      <c r="A124" s="4">
        <v>975</v>
      </c>
      <c r="B124" s="4" t="s">
        <v>189</v>
      </c>
      <c r="C124" s="9" t="s">
        <v>190</v>
      </c>
      <c r="D124" s="14" t="s">
        <v>200</v>
      </c>
      <c r="E124" s="10">
        <v>23647.9</v>
      </c>
      <c r="F124" s="10">
        <v>23647.9</v>
      </c>
      <c r="G124" s="14">
        <f t="shared" si="3"/>
        <v>23647.9</v>
      </c>
      <c r="H124" s="10"/>
      <c r="I124" s="10"/>
      <c r="J124" s="10"/>
    </row>
    <row r="125" spans="1:12" ht="54" customHeight="1">
      <c r="A125" s="4" t="s">
        <v>178</v>
      </c>
      <c r="B125" s="4" t="s">
        <v>189</v>
      </c>
      <c r="C125" s="9" t="s">
        <v>190</v>
      </c>
      <c r="D125" s="10" t="s">
        <v>180</v>
      </c>
      <c r="E125" s="10">
        <f>132863.1-25126.9</f>
        <v>107736.20000000001</v>
      </c>
      <c r="F125" s="10">
        <v>85933.4</v>
      </c>
      <c r="G125" s="14">
        <f>E125+14952.2+10174.7</f>
        <v>132863.1</v>
      </c>
      <c r="H125" s="10">
        <v>137838.1</v>
      </c>
      <c r="I125" s="10">
        <v>137921.20000000001</v>
      </c>
      <c r="J125" s="10">
        <v>137921.1</v>
      </c>
    </row>
    <row r="126" spans="1:12" ht="27.4" customHeight="1">
      <c r="A126" s="5" t="s">
        <v>26</v>
      </c>
      <c r="B126" s="3" t="s">
        <v>193</v>
      </c>
      <c r="C126" s="7" t="s">
        <v>194</v>
      </c>
      <c r="D126" s="8" t="s">
        <v>1</v>
      </c>
      <c r="E126" s="8">
        <f>SUM(E127:E131)</f>
        <v>884927.9</v>
      </c>
      <c r="F126" s="8">
        <f t="shared" ref="F126:G126" si="6">SUM(F127:F131)</f>
        <v>651390.4</v>
      </c>
      <c r="G126" s="8">
        <f t="shared" si="6"/>
        <v>975817.70000000007</v>
      </c>
      <c r="H126" s="8">
        <v>880255.5</v>
      </c>
      <c r="I126" s="8">
        <f>SUM(I127:I131)</f>
        <v>879661.89999999991</v>
      </c>
      <c r="J126" s="8">
        <f>SUM(J127:J131)</f>
        <v>879657.29999999993</v>
      </c>
    </row>
    <row r="127" spans="1:12" ht="46.5" customHeight="1">
      <c r="A127" s="4" t="s">
        <v>82</v>
      </c>
      <c r="B127" s="4" t="s">
        <v>195</v>
      </c>
      <c r="C127" s="9" t="s">
        <v>196</v>
      </c>
      <c r="D127" s="10" t="s">
        <v>85</v>
      </c>
      <c r="E127" s="10">
        <f>69455.6-3368.4</f>
        <v>66087.200000000012</v>
      </c>
      <c r="F127" s="10">
        <v>35921.800000000003</v>
      </c>
      <c r="G127" s="14">
        <f>E127+3368.4</f>
        <v>69455.600000000006</v>
      </c>
      <c r="H127" s="10">
        <v>67325.2</v>
      </c>
      <c r="I127" s="10">
        <v>66365</v>
      </c>
      <c r="J127" s="10">
        <v>66365</v>
      </c>
    </row>
    <row r="128" spans="1:12" ht="48" customHeight="1">
      <c r="A128" s="4" t="s">
        <v>178</v>
      </c>
      <c r="B128" s="4" t="s">
        <v>195</v>
      </c>
      <c r="C128" s="9" t="s">
        <v>196</v>
      </c>
      <c r="D128" s="10" t="s">
        <v>180</v>
      </c>
      <c r="E128" s="14">
        <f>14311.7+200</f>
        <v>14511.7</v>
      </c>
      <c r="F128" s="10">
        <v>9717.2999999999993</v>
      </c>
      <c r="G128" s="14">
        <f>E128-433.6-200</f>
        <v>13878.1</v>
      </c>
      <c r="H128" s="10">
        <v>14810</v>
      </c>
      <c r="I128" s="10">
        <v>14716</v>
      </c>
      <c r="J128" s="10">
        <v>14711.4</v>
      </c>
      <c r="K128" s="20"/>
    </row>
    <row r="129" spans="1:10" ht="80.45" customHeight="1">
      <c r="A129" s="4" t="s">
        <v>197</v>
      </c>
      <c r="B129" s="4" t="s">
        <v>198</v>
      </c>
      <c r="C129" s="9" t="s">
        <v>199</v>
      </c>
      <c r="D129" s="10" t="s">
        <v>200</v>
      </c>
      <c r="E129" s="10">
        <v>13142</v>
      </c>
      <c r="F129" s="10">
        <v>5820.3</v>
      </c>
      <c r="G129" s="14">
        <f>E129-1927-2342</f>
        <v>8873</v>
      </c>
      <c r="H129" s="10">
        <v>15126</v>
      </c>
      <c r="I129" s="10">
        <v>15126</v>
      </c>
      <c r="J129" s="10">
        <v>15126</v>
      </c>
    </row>
    <row r="130" spans="1:10" ht="67.349999999999994" customHeight="1">
      <c r="A130" s="4" t="s">
        <v>82</v>
      </c>
      <c r="B130" s="4" t="s">
        <v>201</v>
      </c>
      <c r="C130" s="9" t="s">
        <v>202</v>
      </c>
      <c r="D130" s="10" t="s">
        <v>85</v>
      </c>
      <c r="E130" s="10">
        <v>26.1</v>
      </c>
      <c r="F130" s="10">
        <v>3.2</v>
      </c>
      <c r="G130" s="14">
        <f t="shared" si="3"/>
        <v>26.1</v>
      </c>
      <c r="H130" s="10">
        <v>18.100000000000001</v>
      </c>
      <c r="I130" s="10">
        <v>478.7</v>
      </c>
      <c r="J130" s="10">
        <v>478.7</v>
      </c>
    </row>
    <row r="131" spans="1:10" ht="33.75" customHeight="1">
      <c r="A131" s="4" t="s">
        <v>197</v>
      </c>
      <c r="B131" s="4" t="s">
        <v>203</v>
      </c>
      <c r="C131" s="9" t="s">
        <v>204</v>
      </c>
      <c r="D131" s="10" t="s">
        <v>200</v>
      </c>
      <c r="E131" s="10">
        <v>791160.9</v>
      </c>
      <c r="F131" s="10">
        <v>599927.80000000005</v>
      </c>
      <c r="G131" s="14">
        <f>E131+92424</f>
        <v>883584.9</v>
      </c>
      <c r="H131" s="10">
        <v>782976.2</v>
      </c>
      <c r="I131" s="10">
        <v>782976.2</v>
      </c>
      <c r="J131" s="10">
        <v>782976.2</v>
      </c>
    </row>
    <row r="132" spans="1:10" ht="25.5" customHeight="1">
      <c r="A132" s="5" t="s">
        <v>26</v>
      </c>
      <c r="B132" s="16" t="s">
        <v>252</v>
      </c>
      <c r="C132" s="7" t="s">
        <v>217</v>
      </c>
      <c r="D132" s="10"/>
      <c r="E132" s="8">
        <f>SUM(E133:E138)</f>
        <v>56446.400000000001</v>
      </c>
      <c r="F132" s="8">
        <f t="shared" ref="F132:G132" si="7">SUM(F133:F138)</f>
        <v>34728.199999999997</v>
      </c>
      <c r="G132" s="8">
        <f t="shared" si="7"/>
        <v>56446.400000000001</v>
      </c>
      <c r="H132" s="8">
        <f t="shared" ref="H132:J132" si="8">SUM(H133:H138)</f>
        <v>0</v>
      </c>
      <c r="I132" s="8">
        <f t="shared" si="8"/>
        <v>0</v>
      </c>
      <c r="J132" s="8">
        <f t="shared" si="8"/>
        <v>0</v>
      </c>
    </row>
    <row r="133" spans="1:10" ht="67.349999999999994" customHeight="1">
      <c r="A133" s="4">
        <v>992</v>
      </c>
      <c r="B133" s="12" t="s">
        <v>227</v>
      </c>
      <c r="C133" s="9" t="s">
        <v>218</v>
      </c>
      <c r="D133" s="10" t="s">
        <v>180</v>
      </c>
      <c r="E133" s="10">
        <v>628.9</v>
      </c>
      <c r="F133" s="10">
        <v>503.9</v>
      </c>
      <c r="G133" s="14">
        <f t="shared" si="3"/>
        <v>628.9</v>
      </c>
      <c r="H133" s="10"/>
      <c r="I133" s="10"/>
      <c r="J133" s="10"/>
    </row>
    <row r="134" spans="1:10" ht="165" customHeight="1">
      <c r="A134" s="4">
        <v>975</v>
      </c>
      <c r="B134" s="12" t="s">
        <v>228</v>
      </c>
      <c r="C134" s="13" t="s">
        <v>222</v>
      </c>
      <c r="D134" s="10" t="s">
        <v>200</v>
      </c>
      <c r="E134" s="10">
        <v>398.6</v>
      </c>
      <c r="F134" s="10">
        <v>100</v>
      </c>
      <c r="G134" s="14">
        <f t="shared" si="3"/>
        <v>398.6</v>
      </c>
      <c r="H134" s="10"/>
      <c r="I134" s="10"/>
      <c r="J134" s="10"/>
    </row>
    <row r="135" spans="1:10" ht="90.75" customHeight="1">
      <c r="A135" s="4">
        <v>975</v>
      </c>
      <c r="B135" s="12" t="s">
        <v>229</v>
      </c>
      <c r="C135" s="9" t="s">
        <v>219</v>
      </c>
      <c r="D135" s="10" t="s">
        <v>200</v>
      </c>
      <c r="E135" s="10">
        <v>3503.3</v>
      </c>
      <c r="F135" s="10">
        <v>2653.3</v>
      </c>
      <c r="G135" s="14">
        <f t="shared" si="3"/>
        <v>3503.3</v>
      </c>
      <c r="H135" s="10"/>
      <c r="I135" s="10"/>
      <c r="J135" s="10"/>
    </row>
    <row r="136" spans="1:10" ht="135" customHeight="1">
      <c r="A136" s="4">
        <v>975</v>
      </c>
      <c r="B136" s="12" t="s">
        <v>230</v>
      </c>
      <c r="C136" s="13" t="s">
        <v>220</v>
      </c>
      <c r="D136" s="10" t="s">
        <v>200</v>
      </c>
      <c r="E136" s="10">
        <v>46886.9</v>
      </c>
      <c r="F136" s="10">
        <v>30471</v>
      </c>
      <c r="G136" s="14">
        <f t="shared" si="3"/>
        <v>46886.9</v>
      </c>
      <c r="H136" s="10"/>
      <c r="I136" s="10"/>
      <c r="J136" s="10"/>
    </row>
    <row r="137" spans="1:10" ht="35.25" customHeight="1">
      <c r="A137" s="4">
        <v>975</v>
      </c>
      <c r="B137" s="12" t="s">
        <v>231</v>
      </c>
      <c r="C137" s="9" t="s">
        <v>221</v>
      </c>
      <c r="D137" s="10" t="s">
        <v>200</v>
      </c>
      <c r="E137" s="10">
        <v>1000</v>
      </c>
      <c r="F137" s="10">
        <v>1000</v>
      </c>
      <c r="G137" s="14">
        <f t="shared" si="3"/>
        <v>1000</v>
      </c>
      <c r="H137" s="10"/>
      <c r="I137" s="10"/>
      <c r="J137" s="10"/>
    </row>
    <row r="138" spans="1:10" ht="64.5" customHeight="1">
      <c r="A138" s="4">
        <v>992</v>
      </c>
      <c r="B138" s="12" t="s">
        <v>231</v>
      </c>
      <c r="C138" s="9" t="s">
        <v>221</v>
      </c>
      <c r="D138" s="10" t="s">
        <v>180</v>
      </c>
      <c r="E138" s="10">
        <v>4028.7</v>
      </c>
      <c r="F138" s="10">
        <v>0</v>
      </c>
      <c r="G138" s="14">
        <f t="shared" si="3"/>
        <v>4028.7</v>
      </c>
      <c r="H138" s="10"/>
      <c r="I138" s="10"/>
      <c r="J138" s="10"/>
    </row>
    <row r="139" spans="1:10" ht="36" customHeight="1">
      <c r="A139" s="5" t="s">
        <v>26</v>
      </c>
      <c r="B139" s="17">
        <v>2.07E+16</v>
      </c>
      <c r="C139" s="7" t="s">
        <v>223</v>
      </c>
      <c r="D139" s="8"/>
      <c r="E139" s="8">
        <f>E140</f>
        <v>2215.6999999999998</v>
      </c>
      <c r="F139" s="8">
        <f>F140</f>
        <v>2215.6999999999998</v>
      </c>
      <c r="G139" s="8">
        <f t="shared" si="3"/>
        <v>2215.6999999999998</v>
      </c>
      <c r="H139" s="10"/>
      <c r="I139" s="10"/>
      <c r="J139" s="10"/>
    </row>
    <row r="140" spans="1:10" ht="36" customHeight="1">
      <c r="A140" s="15" t="s">
        <v>26</v>
      </c>
      <c r="B140" s="12" t="s">
        <v>233</v>
      </c>
      <c r="C140" s="9" t="s">
        <v>224</v>
      </c>
      <c r="D140" s="10"/>
      <c r="E140" s="10">
        <v>2215.6999999999998</v>
      </c>
      <c r="F140" s="14">
        <f>F141</f>
        <v>2215.6999999999998</v>
      </c>
      <c r="G140" s="14">
        <f t="shared" si="3"/>
        <v>2215.6999999999998</v>
      </c>
      <c r="H140" s="10"/>
      <c r="I140" s="10"/>
      <c r="J140" s="10"/>
    </row>
    <row r="141" spans="1:10" ht="67.349999999999994" customHeight="1">
      <c r="A141" s="4">
        <v>923</v>
      </c>
      <c r="B141" s="12" t="s">
        <v>232</v>
      </c>
      <c r="C141" s="9" t="s">
        <v>225</v>
      </c>
      <c r="D141" s="10" t="s">
        <v>85</v>
      </c>
      <c r="E141" s="10">
        <v>32.799999999999997</v>
      </c>
      <c r="F141" s="14">
        <v>2215.6999999999998</v>
      </c>
      <c r="G141" s="14">
        <f t="shared" si="3"/>
        <v>32.799999999999997</v>
      </c>
      <c r="H141" s="10"/>
      <c r="I141" s="10"/>
      <c r="J141" s="10"/>
    </row>
    <row r="142" spans="1:10" ht="49.5" customHeight="1">
      <c r="A142" s="4">
        <v>923</v>
      </c>
      <c r="B142" s="12" t="s">
        <v>234</v>
      </c>
      <c r="C142" s="9" t="s">
        <v>226</v>
      </c>
      <c r="D142" s="10" t="s">
        <v>85</v>
      </c>
      <c r="E142" s="10">
        <v>26.5</v>
      </c>
      <c r="F142" s="14">
        <v>32.799999999999997</v>
      </c>
      <c r="G142" s="14">
        <f t="shared" si="3"/>
        <v>26.5</v>
      </c>
      <c r="H142" s="10"/>
      <c r="I142" s="10"/>
      <c r="J142" s="10"/>
    </row>
    <row r="143" spans="1:10" ht="41.25" customHeight="1">
      <c r="A143" s="4">
        <v>923</v>
      </c>
      <c r="B143" s="17">
        <v>2070503050000150</v>
      </c>
      <c r="C143" s="9" t="s">
        <v>224</v>
      </c>
      <c r="D143" s="10" t="s">
        <v>85</v>
      </c>
      <c r="E143" s="10">
        <v>44</v>
      </c>
      <c r="F143" s="14">
        <v>26.5</v>
      </c>
      <c r="G143" s="14">
        <f t="shared" si="3"/>
        <v>44</v>
      </c>
      <c r="H143" s="10"/>
      <c r="I143" s="10"/>
      <c r="J143" s="10"/>
    </row>
    <row r="144" spans="1:10" ht="55.5" customHeight="1">
      <c r="A144" s="4">
        <v>956</v>
      </c>
      <c r="B144" s="17">
        <v>2070503050000150</v>
      </c>
      <c r="C144" s="9" t="s">
        <v>224</v>
      </c>
      <c r="D144" s="10" t="s">
        <v>192</v>
      </c>
      <c r="E144" s="10">
        <v>1112.4000000000001</v>
      </c>
      <c r="F144" s="14">
        <v>44</v>
      </c>
      <c r="G144" s="14">
        <f t="shared" si="3"/>
        <v>1112.4000000000001</v>
      </c>
      <c r="H144" s="10"/>
      <c r="I144" s="10"/>
      <c r="J144" s="10"/>
    </row>
    <row r="145" spans="1:10" ht="57.75" customHeight="1">
      <c r="A145" s="4">
        <v>975</v>
      </c>
      <c r="B145" s="17">
        <v>2070503050000150</v>
      </c>
      <c r="C145" s="9" t="s">
        <v>224</v>
      </c>
      <c r="D145" s="10" t="s">
        <v>200</v>
      </c>
      <c r="E145" s="10">
        <v>1000</v>
      </c>
      <c r="F145" s="14">
        <v>1112.4000000000001</v>
      </c>
      <c r="G145" s="14">
        <f t="shared" si="3"/>
        <v>1000</v>
      </c>
      <c r="H145" s="10"/>
      <c r="I145" s="10"/>
      <c r="J145" s="10"/>
    </row>
    <row r="146" spans="1:10" ht="81.75" customHeight="1">
      <c r="A146" s="5" t="s">
        <v>26</v>
      </c>
      <c r="B146" s="18">
        <v>2.18E+16</v>
      </c>
      <c r="C146" s="7" t="s">
        <v>235</v>
      </c>
      <c r="D146" s="10"/>
      <c r="E146" s="10"/>
      <c r="F146" s="8">
        <v>74.099999999999994</v>
      </c>
      <c r="G146" s="8">
        <v>74.099999999999994</v>
      </c>
      <c r="H146" s="10"/>
      <c r="I146" s="10"/>
      <c r="J146" s="10"/>
    </row>
    <row r="147" spans="1:10" ht="93.75" customHeight="1">
      <c r="A147" s="15" t="s">
        <v>26</v>
      </c>
      <c r="B147" s="12" t="s">
        <v>243</v>
      </c>
      <c r="C147" s="13" t="s">
        <v>236</v>
      </c>
      <c r="D147" s="10"/>
      <c r="E147" s="10"/>
      <c r="F147" s="10">
        <v>74.099999999999994</v>
      </c>
      <c r="G147" s="10">
        <v>74.099999999999994</v>
      </c>
      <c r="H147" s="10"/>
      <c r="I147" s="10"/>
      <c r="J147" s="10"/>
    </row>
    <row r="148" spans="1:10" ht="53.25" customHeight="1">
      <c r="A148" s="4">
        <v>956</v>
      </c>
      <c r="B148" s="12" t="s">
        <v>244</v>
      </c>
      <c r="C148" s="9" t="s">
        <v>237</v>
      </c>
      <c r="D148" s="10" t="s">
        <v>192</v>
      </c>
      <c r="E148" s="10"/>
      <c r="F148" s="10">
        <v>26.5</v>
      </c>
      <c r="G148" s="10">
        <v>26.5</v>
      </c>
      <c r="H148" s="10"/>
      <c r="I148" s="10"/>
      <c r="J148" s="10"/>
    </row>
    <row r="149" spans="1:10" ht="57" customHeight="1">
      <c r="A149" s="4">
        <v>956</v>
      </c>
      <c r="B149" s="12" t="s">
        <v>245</v>
      </c>
      <c r="C149" s="9" t="s">
        <v>238</v>
      </c>
      <c r="D149" s="10" t="s">
        <v>192</v>
      </c>
      <c r="E149" s="10"/>
      <c r="F149" s="10">
        <v>0.1</v>
      </c>
      <c r="G149" s="10">
        <v>0.1</v>
      </c>
      <c r="H149" s="10"/>
      <c r="I149" s="10"/>
      <c r="J149" s="10"/>
    </row>
    <row r="150" spans="1:10" ht="67.349999999999994" customHeight="1">
      <c r="A150" s="4">
        <v>923</v>
      </c>
      <c r="B150" s="12" t="s">
        <v>246</v>
      </c>
      <c r="C150" s="9" t="s">
        <v>239</v>
      </c>
      <c r="D150" s="10" t="s">
        <v>85</v>
      </c>
      <c r="E150" s="10"/>
      <c r="F150" s="10">
        <v>27.3</v>
      </c>
      <c r="G150" s="10">
        <v>27.3</v>
      </c>
      <c r="H150" s="10"/>
      <c r="I150" s="10"/>
      <c r="J150" s="10"/>
    </row>
    <row r="151" spans="1:10" ht="67.349999999999994" customHeight="1">
      <c r="A151" s="4">
        <v>992</v>
      </c>
      <c r="B151" s="12" t="s">
        <v>246</v>
      </c>
      <c r="C151" s="9" t="s">
        <v>239</v>
      </c>
      <c r="D151" s="10" t="s">
        <v>180</v>
      </c>
      <c r="E151" s="10"/>
      <c r="F151" s="10">
        <v>20.2</v>
      </c>
      <c r="G151" s="10">
        <v>20.2</v>
      </c>
      <c r="H151" s="10"/>
      <c r="I151" s="10"/>
      <c r="J151" s="10"/>
    </row>
    <row r="152" spans="1:10" ht="67.349999999999994" customHeight="1">
      <c r="A152" s="5" t="s">
        <v>26</v>
      </c>
      <c r="B152" s="18">
        <v>2.19E+16</v>
      </c>
      <c r="C152" s="7" t="s">
        <v>240</v>
      </c>
      <c r="D152" s="8"/>
      <c r="E152" s="8"/>
      <c r="F152" s="8">
        <f>F153</f>
        <v>-37166.800000000003</v>
      </c>
      <c r="G152" s="8">
        <f>G153</f>
        <v>-37166.800000000003</v>
      </c>
      <c r="H152" s="8"/>
      <c r="I152" s="8"/>
      <c r="J152" s="8"/>
    </row>
    <row r="153" spans="1:10" ht="67.349999999999994" customHeight="1">
      <c r="A153" s="15" t="s">
        <v>26</v>
      </c>
      <c r="B153" s="12" t="s">
        <v>247</v>
      </c>
      <c r="C153" s="9" t="s">
        <v>241</v>
      </c>
      <c r="D153" s="10"/>
      <c r="E153" s="10"/>
      <c r="F153" s="10">
        <f>SUM(F154:F156)</f>
        <v>-37166.800000000003</v>
      </c>
      <c r="G153" s="10">
        <f>SUM(G154:G156)</f>
        <v>-37166.800000000003</v>
      </c>
      <c r="H153" s="10"/>
      <c r="I153" s="10"/>
      <c r="J153" s="10"/>
    </row>
    <row r="154" spans="1:10" ht="67.349999999999994" customHeight="1">
      <c r="A154" s="4">
        <v>923</v>
      </c>
      <c r="B154" s="12" t="s">
        <v>253</v>
      </c>
      <c r="C154" s="9" t="s">
        <v>242</v>
      </c>
      <c r="D154" s="10" t="s">
        <v>85</v>
      </c>
      <c r="E154" s="10"/>
      <c r="F154" s="10">
        <v>-70.900000000000006</v>
      </c>
      <c r="G154" s="10">
        <v>-70.900000000000006</v>
      </c>
      <c r="H154" s="10"/>
      <c r="I154" s="10"/>
      <c r="J154" s="10"/>
    </row>
    <row r="155" spans="1:10" ht="67.349999999999994" customHeight="1">
      <c r="A155" s="4">
        <v>975</v>
      </c>
      <c r="B155" s="12" t="s">
        <v>253</v>
      </c>
      <c r="C155" s="9" t="s">
        <v>242</v>
      </c>
      <c r="D155" s="10" t="s">
        <v>200</v>
      </c>
      <c r="E155" s="10"/>
      <c r="F155" s="10">
        <v>-2550.1</v>
      </c>
      <c r="G155" s="10">
        <v>-2550.1</v>
      </c>
      <c r="H155" s="10"/>
      <c r="I155" s="10"/>
      <c r="J155" s="10"/>
    </row>
    <row r="156" spans="1:10" ht="67.349999999999994" customHeight="1">
      <c r="A156" s="4">
        <v>975</v>
      </c>
      <c r="B156" s="12" t="s">
        <v>253</v>
      </c>
      <c r="C156" s="9" t="s">
        <v>242</v>
      </c>
      <c r="D156" s="10" t="s">
        <v>200</v>
      </c>
      <c r="E156" s="10"/>
      <c r="F156" s="10">
        <v>-34545.800000000003</v>
      </c>
      <c r="G156" s="10">
        <v>-34545.800000000003</v>
      </c>
      <c r="H156" s="10"/>
      <c r="I156" s="10"/>
      <c r="J156" s="10"/>
    </row>
    <row r="157" spans="1:10" ht="14.45" customHeight="1">
      <c r="A157" s="9" t="s">
        <v>1</v>
      </c>
      <c r="B157" s="9" t="s">
        <v>1</v>
      </c>
      <c r="C157" s="7" t="s">
        <v>205</v>
      </c>
      <c r="D157" s="9" t="s">
        <v>1</v>
      </c>
      <c r="E157" s="8">
        <f>SUM(E7,E107)</f>
        <v>2404403.0999999996</v>
      </c>
      <c r="F157" s="8">
        <f>SUM(F7,F107)</f>
        <v>1627658.4</v>
      </c>
      <c r="G157" s="8">
        <f>SUM(G7,G107)</f>
        <v>2210617.4</v>
      </c>
      <c r="H157" s="8">
        <v>1777408.2</v>
      </c>
      <c r="I157" s="8">
        <v>1642030.3</v>
      </c>
      <c r="J157" s="8">
        <v>1613278.8</v>
      </c>
    </row>
  </sheetData>
  <mergeCells count="9">
    <mergeCell ref="A1:J1"/>
    <mergeCell ref="A3:A5"/>
    <mergeCell ref="B3:B5"/>
    <mergeCell ref="C3:C5"/>
    <mergeCell ref="D3:D5"/>
    <mergeCell ref="E3:E5"/>
    <mergeCell ref="F3:F5"/>
    <mergeCell ref="G3:G5"/>
    <mergeCell ref="H3:J4"/>
  </mergeCells>
  <pageMargins left="0.39370078740157483" right="0.39370078740157483" top="0.39370078740157483" bottom="0.39370078740157483" header="0.31496062992125984" footer="0.31496062992125984"/>
  <pageSetup paperSize="9" scale="55" orientation="landscape" r:id="rId1"/>
  <headerFooter differentFirst="1">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2024-11-13T06:54:38Z</dcterms:modified>
</cp:coreProperties>
</file>