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ходы" sheetId="2" r:id="rId1"/>
    <sheet name="расходы" sheetId="3" r:id="rId2"/>
    <sheet name="источники " sheetId="4" r:id="rId3"/>
  </sheets>
  <definedNames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E161" i="2"/>
  <c r="C161"/>
  <c r="D161"/>
  <c r="G113"/>
  <c r="E112"/>
  <c r="G112" s="1"/>
  <c r="C112"/>
  <c r="G111"/>
  <c r="G110"/>
  <c r="E109"/>
  <c r="G109" s="1"/>
  <c r="C109"/>
  <c r="E108"/>
  <c r="G107"/>
  <c r="F107"/>
  <c r="E106"/>
  <c r="G106" s="1"/>
  <c r="D106"/>
  <c r="C106"/>
  <c r="G105"/>
  <c r="F105"/>
  <c r="G104"/>
  <c r="F104"/>
  <c r="G103"/>
  <c r="F103"/>
  <c r="E101"/>
  <c r="F101" s="1"/>
  <c r="D101"/>
  <c r="C101"/>
  <c r="E99"/>
  <c r="G97"/>
  <c r="E96"/>
  <c r="C96"/>
  <c r="G94"/>
  <c r="F94"/>
  <c r="G93"/>
  <c r="F93"/>
  <c r="G92"/>
  <c r="G91"/>
  <c r="G90"/>
  <c r="G89"/>
  <c r="G88"/>
  <c r="G86"/>
  <c r="G84"/>
  <c r="F84"/>
  <c r="G83"/>
  <c r="F83"/>
  <c r="G82"/>
  <c r="F82"/>
  <c r="E81"/>
  <c r="D81"/>
  <c r="D80" s="1"/>
  <c r="C81"/>
  <c r="C80" s="1"/>
  <c r="G79"/>
  <c r="F79"/>
  <c r="G78"/>
  <c r="F78"/>
  <c r="E77"/>
  <c r="F77" s="1"/>
  <c r="D77"/>
  <c r="D74" s="1"/>
  <c r="C77"/>
  <c r="C74" s="1"/>
  <c r="G75"/>
  <c r="F75"/>
  <c r="G73"/>
  <c r="G72"/>
  <c r="D71"/>
  <c r="D70" s="1"/>
  <c r="C71"/>
  <c r="G69"/>
  <c r="F69"/>
  <c r="G68"/>
  <c r="G67"/>
  <c r="E65"/>
  <c r="D65"/>
  <c r="D64" s="1"/>
  <c r="C65"/>
  <c r="C64" s="1"/>
  <c r="G63"/>
  <c r="G62"/>
  <c r="F62"/>
  <c r="G61"/>
  <c r="F61"/>
  <c r="G60"/>
  <c r="F60"/>
  <c r="E59"/>
  <c r="G59" s="1"/>
  <c r="D59"/>
  <c r="D58" s="1"/>
  <c r="C59"/>
  <c r="C58" s="1"/>
  <c r="G57"/>
  <c r="F57"/>
  <c r="G56"/>
  <c r="F56"/>
  <c r="E55"/>
  <c r="D55"/>
  <c r="F55" s="1"/>
  <c r="C55"/>
  <c r="G55" s="1"/>
  <c r="G54"/>
  <c r="F54"/>
  <c r="G53"/>
  <c r="F53"/>
  <c r="G52"/>
  <c r="F52"/>
  <c r="G51"/>
  <c r="F51"/>
  <c r="G50"/>
  <c r="F50"/>
  <c r="G49"/>
  <c r="F49"/>
  <c r="G48"/>
  <c r="F48"/>
  <c r="E47"/>
  <c r="E46" s="1"/>
  <c r="D47"/>
  <c r="D46" s="1"/>
  <c r="C47"/>
  <c r="C46" s="1"/>
  <c r="C44"/>
  <c r="C43" s="1"/>
  <c r="G42"/>
  <c r="F42"/>
  <c r="E41"/>
  <c r="D41"/>
  <c r="C41"/>
  <c r="G40"/>
  <c r="F40"/>
  <c r="E39"/>
  <c r="D39"/>
  <c r="C39"/>
  <c r="C38" s="1"/>
  <c r="G37"/>
  <c r="F37"/>
  <c r="G36"/>
  <c r="F36"/>
  <c r="E35"/>
  <c r="D35"/>
  <c r="C35"/>
  <c r="G34"/>
  <c r="F34"/>
  <c r="E33"/>
  <c r="D33"/>
  <c r="D32" s="1"/>
  <c r="C33"/>
  <c r="C32" s="1"/>
  <c r="G31"/>
  <c r="F31"/>
  <c r="E30"/>
  <c r="D30"/>
  <c r="C30"/>
  <c r="G29"/>
  <c r="G28"/>
  <c r="F28"/>
  <c r="E27"/>
  <c r="D27"/>
  <c r="C27"/>
  <c r="G26"/>
  <c r="G25"/>
  <c r="F25"/>
  <c r="E24"/>
  <c r="F24" s="1"/>
  <c r="D24"/>
  <c r="C24"/>
  <c r="G23"/>
  <c r="F23"/>
  <c r="G21"/>
  <c r="F21"/>
  <c r="E20"/>
  <c r="G20" s="1"/>
  <c r="D20"/>
  <c r="D19" s="1"/>
  <c r="C20"/>
  <c r="C19" s="1"/>
  <c r="G18"/>
  <c r="F18"/>
  <c r="G17"/>
  <c r="F17"/>
  <c r="G16"/>
  <c r="F16"/>
  <c r="G15"/>
  <c r="F15"/>
  <c r="E14"/>
  <c r="G14" s="1"/>
  <c r="D14"/>
  <c r="F14" s="1"/>
  <c r="C14"/>
  <c r="C13" s="1"/>
  <c r="G12"/>
  <c r="F12"/>
  <c r="G11"/>
  <c r="F11"/>
  <c r="G10"/>
  <c r="G9"/>
  <c r="G8"/>
  <c r="E7"/>
  <c r="D7"/>
  <c r="D6" s="1"/>
  <c r="C7"/>
  <c r="C6" s="1"/>
  <c r="E9" i="4"/>
  <c r="F9" s="1"/>
  <c r="D9"/>
  <c r="C9"/>
  <c r="G9" s="1"/>
  <c r="G8"/>
  <c r="G7"/>
  <c r="F7"/>
  <c r="F6"/>
  <c r="F5"/>
  <c r="G7" i="2" l="1"/>
  <c r="E13"/>
  <c r="G13" s="1"/>
  <c r="F41"/>
  <c r="F59"/>
  <c r="F106"/>
  <c r="F27"/>
  <c r="G35"/>
  <c r="F30"/>
  <c r="F65"/>
  <c r="C108"/>
  <c r="G108" s="1"/>
  <c r="F35"/>
  <c r="G101"/>
  <c r="F39"/>
  <c r="G47"/>
  <c r="F47"/>
  <c r="E74"/>
  <c r="G96"/>
  <c r="F20"/>
  <c r="G33"/>
  <c r="F81"/>
  <c r="F46"/>
  <c r="G46"/>
  <c r="C70"/>
  <c r="E6"/>
  <c r="D13"/>
  <c r="G71"/>
  <c r="F7"/>
  <c r="F33"/>
  <c r="G74"/>
  <c r="E38"/>
  <c r="G77"/>
  <c r="D38"/>
  <c r="G39"/>
  <c r="E64"/>
  <c r="E80"/>
  <c r="E19"/>
  <c r="G24"/>
  <c r="G27"/>
  <c r="G30"/>
  <c r="G41"/>
  <c r="E58"/>
  <c r="G65"/>
  <c r="G81"/>
  <c r="E32"/>
  <c r="E14" i="3"/>
  <c r="E12"/>
  <c r="E4"/>
  <c r="D14"/>
  <c r="D12"/>
  <c r="D4"/>
  <c r="F5"/>
  <c r="G5"/>
  <c r="F6"/>
  <c r="G6"/>
  <c r="F7"/>
  <c r="G7"/>
  <c r="F8"/>
  <c r="F9"/>
  <c r="G9"/>
  <c r="F10"/>
  <c r="F11"/>
  <c r="G11"/>
  <c r="G12"/>
  <c r="F13"/>
  <c r="G13"/>
  <c r="F15"/>
  <c r="G15"/>
  <c r="F16"/>
  <c r="G16"/>
  <c r="F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C5" i="2" l="1"/>
  <c r="E70"/>
  <c r="F74"/>
  <c r="D5"/>
  <c r="F32"/>
  <c r="G32"/>
  <c r="F19"/>
  <c r="G19"/>
  <c r="G38"/>
  <c r="F38"/>
  <c r="G6"/>
  <c r="F6"/>
  <c r="F13"/>
  <c r="G58"/>
  <c r="F58"/>
  <c r="F64"/>
  <c r="G64"/>
  <c r="F80"/>
  <c r="G80"/>
  <c r="E39" i="3"/>
  <c r="F14"/>
  <c r="F12"/>
  <c r="F4"/>
  <c r="D39"/>
  <c r="C4"/>
  <c r="C17"/>
  <c r="G17" s="1"/>
  <c r="C14"/>
  <c r="G14" s="1"/>
  <c r="F117" i="2"/>
  <c r="G117"/>
  <c r="F118"/>
  <c r="G118"/>
  <c r="F119"/>
  <c r="G120"/>
  <c r="F121"/>
  <c r="F122"/>
  <c r="G122"/>
  <c r="F123"/>
  <c r="G123"/>
  <c r="F124"/>
  <c r="G124"/>
  <c r="F125"/>
  <c r="G125"/>
  <c r="F126"/>
  <c r="G126"/>
  <c r="F127"/>
  <c r="F128"/>
  <c r="G128"/>
  <c r="F129"/>
  <c r="F130"/>
  <c r="F131"/>
  <c r="F132"/>
  <c r="F133"/>
  <c r="F134"/>
  <c r="G134"/>
  <c r="F136"/>
  <c r="G136"/>
  <c r="F137"/>
  <c r="G137"/>
  <c r="G138"/>
  <c r="F139"/>
  <c r="G139"/>
  <c r="F140"/>
  <c r="F141"/>
  <c r="F142"/>
  <c r="F143"/>
  <c r="F144"/>
  <c r="G144"/>
  <c r="F146"/>
  <c r="G146"/>
  <c r="G149"/>
  <c r="G150"/>
  <c r="F151"/>
  <c r="G151"/>
  <c r="F152"/>
  <c r="G152"/>
  <c r="F155"/>
  <c r="G155"/>
  <c r="G157"/>
  <c r="G160"/>
  <c r="C135"/>
  <c r="C156"/>
  <c r="C154"/>
  <c r="C153" s="1"/>
  <c r="C148"/>
  <c r="C147" s="1"/>
  <c r="G147" s="1"/>
  <c r="C145"/>
  <c r="C116"/>
  <c r="G70" l="1"/>
  <c r="F70"/>
  <c r="E5"/>
  <c r="G5" s="1"/>
  <c r="C115"/>
  <c r="C114" s="1"/>
  <c r="C39" i="3"/>
  <c r="G39" s="1"/>
  <c r="G4"/>
  <c r="F39"/>
  <c r="F5" i="2" l="1"/>
  <c r="E156"/>
  <c r="G156" s="1"/>
  <c r="E153"/>
  <c r="E154"/>
  <c r="D147"/>
  <c r="F147" s="1"/>
  <c r="E148"/>
  <c r="D148"/>
  <c r="E145"/>
  <c r="D145"/>
  <c r="E135"/>
  <c r="D135"/>
  <c r="D120"/>
  <c r="F120" s="1"/>
  <c r="E116"/>
  <c r="D116"/>
  <c r="E115" l="1"/>
  <c r="G135"/>
  <c r="F135"/>
  <c r="G153"/>
  <c r="F153"/>
  <c r="G148"/>
  <c r="F148"/>
  <c r="F154"/>
  <c r="G154"/>
  <c r="G116"/>
  <c r="F116"/>
  <c r="F145"/>
  <c r="G145"/>
  <c r="D115"/>
  <c r="D114" s="1"/>
  <c r="G115" l="1"/>
  <c r="F115"/>
  <c r="E114"/>
  <c r="F114" l="1"/>
  <c r="G114"/>
  <c r="G161" l="1"/>
  <c r="F161"/>
</calcChain>
</file>

<file path=xl/sharedStrings.xml><?xml version="1.0" encoding="utf-8"?>
<sst xmlns="http://schemas.openxmlformats.org/spreadsheetml/2006/main" count="414" uniqueCount="405">
  <si>
    <t>Единица измерения: тыс.руб.</t>
  </si>
  <si>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</si>
  <si>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</si>
  <si>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</si>
  <si>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</si>
  <si>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</si>
  <si>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</si>
  <si>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</si>
  <si>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</si>
  <si>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</si>
  <si>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</si>
  <si>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</si>
  <si>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</si>
  <si>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</si>
  <si>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</si>
  <si>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</si>
  <si>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</si>
  <si>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</si>
  <si>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</si>
  <si>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</si>
  <si>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</si>
  <si>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</si>
  <si>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</si>
  <si>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</si>
  <si>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</si>
  <si>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</si>
  <si>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</si>
  <si>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</si>
  <si>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</si>
  <si>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</si>
  <si>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</si>
  <si>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00020225497000000150</t>
  </si>
  <si>
    <t>Субсидии бюджетам на реализацию мероприятий по обеспечению жильем молодых семей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</si>
  <si>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</si>
  <si>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</si>
  <si>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</si>
  <si>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</si>
  <si>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</si>
  <si>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</si>
  <si>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</si>
  <si>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</si>
  <si>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</si>
  <si>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</si>
  <si>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</si>
  <si>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</si>
  <si>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</si>
  <si>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</si>
  <si>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</si>
  <si>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</si>
  <si>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</si>
  <si>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</si>
  <si>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</si>
  <si>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</si>
  <si>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</si>
  <si>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</si>
  <si>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</si>
  <si>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</si>
  <si>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00020235135000000150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</si>
  <si>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</si>
  <si>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</si>
  <si>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</si>
  <si>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</si>
  <si>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</si>
  <si>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</si>
  <si>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</si>
  <si>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</si>
  <si>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</si>
  <si>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</si>
  <si>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</si>
  <si>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</si>
  <si>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</si>
  <si>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</si>
  <si>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</si>
  <si>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</si>
  <si>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</si>
  <si>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</si>
  <si>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</si>
  <si>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</si>
  <si>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</si>
  <si>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</si>
  <si>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</si>
  <si>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</si>
  <si>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</si>
  <si>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</si>
  <si>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</si>
  <si>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</si>
  <si>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</si>
  <si>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</si>
  <si>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</si>
  <si>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00021935135050000150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</si>
  <si>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</si>
  <si>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00021935176050000150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</si>
  <si>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</si>
  <si>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</si>
  <si>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</si>
  <si>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</si>
  <si>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00020705000000000150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</si>
  <si>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</si>
  <si>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</si>
  <si>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Исполнено за 1 полугодие 2021 года </t>
  </si>
  <si>
    <t>Бюджетные назначения на  2022 год</t>
  </si>
  <si>
    <t xml:space="preserve">Исполнено за 1 полугодие 2022 года </t>
  </si>
  <si>
    <t>% исполнения за 1 полугодие 2022 года</t>
  </si>
  <si>
    <t>% роста/снижения доходов в сравнении с 1 полугодием  2021года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</si>
  <si>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</si>
  <si>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</si>
  <si>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</si>
  <si>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</si>
  <si>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</si>
  <si>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</si>
  <si>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</si>
  <si>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</si>
  <si>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</si>
  <si>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</si>
  <si>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</si>
  <si>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</si>
  <si>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</si>
  <si>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</si>
  <si>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</si>
  <si>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</si>
  <si>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</si>
  <si>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</si>
  <si>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</si>
  <si>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</si>
  <si>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</si>
  <si>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</si>
  <si>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</si>
  <si>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</si>
  <si>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</si>
  <si>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</si>
  <si>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</si>
  <si>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</si>
  <si>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</si>
  <si>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</si>
  <si>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</si>
  <si>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</si>
  <si>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</si>
  <si>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</si>
  <si>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</si>
  <si>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</si>
  <si>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</si>
  <si>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</si>
  <si>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</si>
  <si>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</si>
  <si>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</si>
  <si>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</si>
  <si>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</si>
  <si>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</si>
  <si>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</si>
  <si>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</si>
  <si>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</si>
  <si>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</si>
  <si>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</si>
  <si>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</si>
  <si>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</si>
  <si>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</si>
  <si>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</si>
  <si>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</si>
  <si>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</si>
  <si>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</si>
  <si>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</si>
  <si>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</si>
  <si>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</si>
  <si>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</si>
  <si>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</si>
  <si>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</si>
  <si>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</si>
  <si>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</si>
  <si>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</si>
  <si>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</si>
  <si>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</si>
  <si>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</si>
  <si>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</si>
  <si>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</si>
  <si>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КФСР</t>
  </si>
  <si>
    <t>Наименование кода</t>
  </si>
  <si>
    <t xml:space="preserve">Исполненно за 1 полугодие 2021 года </t>
  </si>
  <si>
    <t>План на  2022 год</t>
  </si>
  <si>
    <t>% роста/снижения доходов в сравнении          с 1 полугодие 2021 года</t>
  </si>
  <si>
    <t>Источники внутреннего финансирования дефицита бюджета</t>
  </si>
  <si>
    <t>Код</t>
  </si>
  <si>
    <t>Исполнено за 1 полугодие 2021  года</t>
  </si>
  <si>
    <t>Бюджетные назначения 2022 год</t>
  </si>
  <si>
    <t>Исполнено за 1 полугодие 2022 года</t>
  </si>
  <si>
    <t>% роста/снижения доходов в сравнении с аналогичным периодом 2021 года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</si>
  <si>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</si>
  <si>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</si>
  <si>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</si>
  <si>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</si>
  <si>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Аналитические данные об исполнении консолидированного бюджета МР "Сыктывдинский" за 1 полугодие 2022 года по расходам  в сравнении с 1 полугодие 2021 года</t>
  </si>
  <si>
    <t>Аналитические данные об исполнении консолидированного бюджета муниципального района "Сыктывдинский" за 1 полугодие 2022 года по видам доходов в сравнении с 1 полугодием 2021 года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</si>
  <si>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</si>
  <si>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</si>
  <si>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</si>
  <si>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</si>
  <si>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</si>
  <si>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</si>
  <si>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</si>
  <si>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</si>
  <si>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</si>
  <si>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</si>
  <si>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</si>
  <si>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</si>
  <si>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</si>
  <si>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</si>
  <si>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</si>
  <si>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</si>
  <si>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</si>
  <si>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</si>
  <si>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</si>
  <si>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</si>
  <si>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</si>
  <si>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</si>
  <si>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</si>
  <si>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</si>
  <si>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</si>
  <si>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</si>
  <si>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</si>
  <si>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</si>
  <si>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</si>
  <si>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</si>
  <si>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</si>
  <si>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</si>
  <si>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</si>
  <si>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</si>
  <si>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</si>
  <si>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</si>
  <si>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</si>
  <si>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</si>
  <si>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</si>
  <si>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</si>
  <si>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</si>
  <si>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</si>
  <si>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</si>
  <si>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</si>
  <si>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</si>
  <si>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</si>
  <si>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</si>
  <si>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</si>
  <si>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</si>
  <si>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</si>
  <si>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</si>
  <si>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</si>
  <si>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</si>
  <si>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</si>
  <si>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</si>
  <si>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</si>
  <si>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</si>
  <si>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</si>
  <si>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</si>
  <si>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</si>
  <si>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</si>
  <si>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</si>
  <si>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</si>
  <si>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</si>
  <si>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</si>
  <si>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</si>
  <si>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</si>
  <si>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</si>
  <si>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</si>
  <si>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</si>
  <si>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</si>
  <si>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</si>
  <si>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00010900000000000000</t>
  </si>
  <si>
    <t>ЗАДОЛЖЕННОСТЬ И ПЕРЕРАСЧЕТЫ ПО ОТМЕНЕННЫМ НАЛОГАМ, СБОРАМ И ИНЫМ ОБЯЗАТЕЛЬНЫМ ПЛАТЕЖАМ</t>
  </si>
  <si>
    <t>00010904000000000110</t>
  </si>
  <si>
    <t>Налоги на имущество</t>
  </si>
  <si>
    <t>00010904050000000110</t>
  </si>
  <si>
    <t>Земельный налог (по обязательствам, возникшим до 1 января 2006 года)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</si>
  <si>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</si>
  <si>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</si>
  <si>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</si>
  <si>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</si>
  <si>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</si>
  <si>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</si>
  <si>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</si>
  <si>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</si>
  <si>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</si>
  <si>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</si>
  <si>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</si>
  <si>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</si>
  <si>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</si>
  <si>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</si>
  <si>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</si>
  <si>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</si>
  <si>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</si>
  <si>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</si>
  <si>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</si>
  <si>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</si>
  <si>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</si>
  <si>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</si>
  <si>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</si>
  <si>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</si>
  <si>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</si>
  <si>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</si>
  <si>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</si>
  <si>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</si>
  <si>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</si>
  <si>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</si>
  <si>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</si>
  <si>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</si>
  <si>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</si>
  <si>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</si>
  <si>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</si>
  <si>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</si>
  <si>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</si>
  <si>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</si>
  <si>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</si>
  <si>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</si>
  <si>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</si>
  <si>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</si>
  <si>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</si>
  <si>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</si>
  <si>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00011302995050000130</t>
  </si>
  <si>
    <t>Прочие доходы от компенсации затрат бюджетов муниципальных районов</t>
  </si>
  <si>
    <t>00011302995100000130</t>
  </si>
  <si>
    <t>Прочие доходы от компенсации затрат бюджетов сельских поселений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</si>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</sst>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_р_._-;\-* #,##0.0_р_._-;_-* &quot;-&quot;?_р_._-;_-@_-"/>
  </numFmts>
  <fonts count="20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StempelGaramond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3" fillId="2" borderId="5">
      <alignment horizontal="center" vertical="top" shrinkToFit="1"/>
    </xf>
    <xf numFmtId="0" fontId="3" fillId="2" borderId="6">
      <alignment horizontal="left" vertical="top" wrapText="1"/>
    </xf>
    <xf numFmtId="164" fontId="3" fillId="2" borderId="6">
      <alignment horizontal="right" vertical="top" wrapText="1" shrinkToFit="1"/>
    </xf>
    <xf numFmtId="164" fontId="3" fillId="2" borderId="7">
      <alignment horizontal="right" vertical="top" shrinkToFit="1"/>
    </xf>
    <xf numFmtId="49" fontId="2" fillId="3" borderId="8">
      <alignment horizontal="center" vertical="top" shrinkToFit="1"/>
    </xf>
    <xf numFmtId="0" fontId="2" fillId="3" borderId="9">
      <alignment horizontal="left" vertical="top" wrapText="1"/>
    </xf>
    <xf numFmtId="164" fontId="2" fillId="3" borderId="9">
      <alignment horizontal="right" vertical="top" shrinkToFit="1"/>
    </xf>
    <xf numFmtId="164" fontId="2" fillId="3" borderId="10">
      <alignment horizontal="right" vertical="top" shrinkToFit="1"/>
    </xf>
    <xf numFmtId="49" fontId="2" fillId="4" borderId="11">
      <alignment horizontal="center" vertical="top" shrinkToFit="1"/>
    </xf>
    <xf numFmtId="0" fontId="2" fillId="4" borderId="12">
      <alignment horizontal="left" vertical="top" wrapText="1"/>
    </xf>
    <xf numFmtId="164" fontId="2" fillId="4" borderId="12">
      <alignment horizontal="right" vertical="top" shrinkToFit="1"/>
    </xf>
    <xf numFmtId="164" fontId="2" fillId="4" borderId="13">
      <alignment horizontal="right" vertical="top" shrinkToFit="1"/>
    </xf>
    <xf numFmtId="49" fontId="4" fillId="0" borderId="11">
      <alignment horizontal="center" vertical="top" shrinkToFit="1"/>
    </xf>
    <xf numFmtId="0" fontId="1" fillId="0" borderId="12">
      <alignment horizontal="left" vertical="top" wrapText="1"/>
    </xf>
    <xf numFmtId="164" fontId="1" fillId="0" borderId="12">
      <alignment horizontal="right" vertical="top" shrinkToFit="1"/>
    </xf>
    <xf numFmtId="164" fontId="5" fillId="0" borderId="13">
      <alignment horizontal="right" vertical="top" shrinkToFit="1"/>
    </xf>
    <xf numFmtId="0" fontId="3" fillId="5" borderId="14"/>
    <xf numFmtId="0" fontId="3" fillId="5" borderId="15"/>
    <xf numFmtId="164" fontId="3" fillId="5" borderId="15">
      <alignment horizontal="right" shrinkToFit="1"/>
    </xf>
    <xf numFmtId="164" fontId="3" fillId="5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5">
      <alignment horizontal="right" shrinkToFit="1"/>
    </xf>
    <xf numFmtId="4" fontId="3" fillId="5" borderId="16">
      <alignment horizontal="right" shrinkToFi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9" fontId="4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164" fontId="9" fillId="4" borderId="12">
      <alignment horizontal="right" vertical="top" shrinkToFit="1"/>
    </xf>
    <xf numFmtId="164" fontId="9" fillId="4" borderId="13">
      <alignment horizontal="right" vertical="top" shrinkToFit="1"/>
    </xf>
    <xf numFmtId="164" fontId="10" fillId="0" borderId="12">
      <alignment horizontal="right" vertical="top" shrinkToFit="1"/>
    </xf>
    <xf numFmtId="164" fontId="10" fillId="0" borderId="13">
      <alignment horizontal="right" vertical="top" shrinkToFit="1"/>
    </xf>
    <xf numFmtId="164" fontId="7" fillId="5" borderId="15">
      <alignment horizontal="right" shrinkToFit="1"/>
    </xf>
    <xf numFmtId="164" fontId="7" fillId="5" borderId="16">
      <alignment horizontal="right" shrinkToFit="1"/>
    </xf>
    <xf numFmtId="49" fontId="10" fillId="0" borderId="12">
      <alignment horizontal="center" vertical="top" shrinkToFit="1"/>
    </xf>
    <xf numFmtId="0" fontId="10" fillId="0" borderId="12">
      <alignment horizontal="left" vertical="top" wrapText="1"/>
    </xf>
  </cellStyleXfs>
  <cellXfs count="111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8" fillId="6" borderId="18" xfId="7" applyNumberFormat="1" applyFont="1" applyFill="1" applyBorder="1" applyAlignment="1" applyProtection="1">
      <alignment horizontal="center" vertical="center" wrapText="1" shrinkToFit="1"/>
    </xf>
    <xf numFmtId="164" fontId="8" fillId="6" borderId="18" xfId="11" applyNumberFormat="1" applyFont="1" applyFill="1" applyBorder="1" applyAlignment="1" applyProtection="1">
      <alignment horizontal="center" vertical="center" shrinkToFit="1"/>
    </xf>
    <xf numFmtId="164" fontId="8" fillId="6" borderId="18" xfId="15" applyNumberFormat="1" applyFont="1" applyFill="1" applyBorder="1" applyAlignment="1" applyProtection="1">
      <alignment horizontal="center" vertical="center" shrinkToFit="1"/>
    </xf>
    <xf numFmtId="164" fontId="11" fillId="6" borderId="18" xfId="20" applyNumberFormat="1" applyFont="1" applyFill="1" applyBorder="1" applyAlignment="1" applyProtection="1">
      <alignment horizontal="center" vertical="center" shrinkToFit="1"/>
    </xf>
    <xf numFmtId="164" fontId="8" fillId="6" borderId="18" xfId="16" applyNumberFormat="1" applyFont="1" applyFill="1" applyBorder="1" applyAlignment="1" applyProtection="1">
      <alignment horizontal="center" vertical="center" shrinkToFit="1"/>
    </xf>
    <xf numFmtId="49" fontId="11" fillId="6" borderId="18" xfId="17" applyNumberFormat="1" applyFont="1" applyFill="1" applyBorder="1" applyProtection="1">
      <alignment horizontal="center" vertical="top" shrinkToFit="1"/>
    </xf>
    <xf numFmtId="0" fontId="11" fillId="6" borderId="18" xfId="18" quotePrefix="1" applyNumberFormat="1" applyFont="1" applyFill="1" applyBorder="1" applyProtection="1">
      <alignment horizontal="left" vertical="top" wrapText="1"/>
    </xf>
    <xf numFmtId="164" fontId="8" fillId="6" borderId="18" xfId="12" applyNumberFormat="1" applyFont="1" applyFill="1" applyBorder="1" applyAlignment="1" applyProtection="1">
      <alignment horizontal="center" vertical="center" shrinkToFit="1"/>
    </xf>
    <xf numFmtId="49" fontId="12" fillId="6" borderId="18" xfId="0" applyNumberFormat="1" applyFont="1" applyFill="1" applyBorder="1" applyAlignment="1" applyProtection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wrapText="1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9" fontId="8" fillId="6" borderId="18" xfId="5" applyNumberFormat="1" applyFont="1" applyFill="1" applyBorder="1" applyProtection="1">
      <alignment horizontal="center" vertical="top" shrinkToFit="1"/>
    </xf>
    <xf numFmtId="0" fontId="8" fillId="6" borderId="18" xfId="6" applyNumberFormat="1" applyFont="1" applyFill="1" applyBorder="1" applyProtection="1">
      <alignment horizontal="left" vertical="top" wrapText="1"/>
    </xf>
    <xf numFmtId="165" fontId="16" fillId="6" borderId="18" xfId="0" applyNumberFormat="1" applyFont="1" applyFill="1" applyBorder="1" applyAlignment="1" applyProtection="1">
      <alignment horizontal="center" vertical="center"/>
      <protection locked="0"/>
    </xf>
    <xf numFmtId="49" fontId="8" fillId="6" borderId="18" xfId="9" applyNumberFormat="1" applyFont="1" applyFill="1" applyBorder="1" applyProtection="1">
      <alignment horizontal="center" vertical="top" shrinkToFit="1"/>
    </xf>
    <xf numFmtId="0" fontId="8" fillId="6" borderId="18" xfId="10" applyNumberFormat="1" applyFont="1" applyFill="1" applyBorder="1" applyProtection="1">
      <alignment horizontal="left" vertical="top" wrapText="1"/>
    </xf>
    <xf numFmtId="49" fontId="8" fillId="6" borderId="18" xfId="13" applyNumberFormat="1" applyFont="1" applyFill="1" applyBorder="1" applyProtection="1">
      <alignment horizontal="center" vertical="top" shrinkToFit="1"/>
    </xf>
    <xf numFmtId="0" fontId="8" fillId="6" borderId="18" xfId="14" applyNumberFormat="1" applyFont="1" applyFill="1" applyBorder="1" applyProtection="1">
      <alignment horizontal="left" vertical="top" wrapText="1"/>
    </xf>
    <xf numFmtId="0" fontId="11" fillId="6" borderId="18" xfId="18" applyNumberFormat="1" applyFont="1" applyFill="1" applyBorder="1" applyProtection="1">
      <alignment horizontal="left" vertical="top" wrapText="1"/>
    </xf>
    <xf numFmtId="164" fontId="11" fillId="6" borderId="18" xfId="19" applyNumberFormat="1" applyFont="1" applyFill="1" applyBorder="1" applyAlignment="1" applyProtection="1">
      <alignment horizontal="center" vertical="center" shrinkToFit="1"/>
    </xf>
    <xf numFmtId="0" fontId="11" fillId="6" borderId="18" xfId="18" applyNumberFormat="1" applyFont="1" applyFill="1" applyBorder="1" applyAlignment="1" applyProtection="1">
      <alignment horizontal="center" vertical="center" wrapText="1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164" fontId="8" fillId="6" borderId="18" xfId="10" applyNumberFormat="1" applyFont="1" applyFill="1" applyBorder="1" applyAlignment="1" applyProtection="1">
      <alignment horizontal="center" vertical="center" wrapText="1"/>
    </xf>
    <xf numFmtId="0" fontId="8" fillId="6" borderId="18" xfId="21" applyNumberFormat="1" applyFont="1" applyFill="1" applyBorder="1" applyProtection="1"/>
    <xf numFmtId="0" fontId="8" fillId="6" borderId="18" xfId="22" applyNumberFormat="1" applyFont="1" applyFill="1" applyBorder="1" applyProtection="1"/>
    <xf numFmtId="164" fontId="8" fillId="6" borderId="18" xfId="23" applyNumberFormat="1" applyFont="1" applyFill="1" applyBorder="1" applyAlignment="1" applyProtection="1">
      <alignment horizontal="center" vertical="center" shrinkToFit="1"/>
    </xf>
    <xf numFmtId="165" fontId="12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49" fontId="8" fillId="6" borderId="18" xfId="2" applyNumberFormat="1" applyFont="1" applyFill="1" applyBorder="1" applyProtection="1">
      <alignment horizontal="center" vertical="center" wrapText="1"/>
    </xf>
    <xf numFmtId="49" fontId="8" fillId="6" borderId="18" xfId="3" applyNumberFormat="1" applyFont="1" applyFill="1" applyBorder="1" applyProtection="1">
      <alignment horizontal="center" vertical="center" wrapText="1"/>
    </xf>
    <xf numFmtId="164" fontId="8" fillId="6" borderId="18" xfId="46" applyNumberFormat="1" applyFont="1" applyFill="1" applyBorder="1" applyAlignment="1" applyProtection="1">
      <alignment horizontal="center" vertical="center" shrinkToFit="1"/>
    </xf>
    <xf numFmtId="164" fontId="11" fillId="6" borderId="18" xfId="49" applyNumberFormat="1" applyFont="1" applyFill="1" applyBorder="1" applyAlignment="1" applyProtection="1">
      <alignment horizontal="center" vertical="center" shrinkToFit="1"/>
    </xf>
    <xf numFmtId="164" fontId="8" fillId="6" borderId="18" xfId="47" applyNumberFormat="1" applyFont="1" applyFill="1" applyBorder="1" applyAlignment="1" applyProtection="1">
      <alignment horizontal="center" vertical="center" shrinkToFit="1"/>
    </xf>
    <xf numFmtId="164" fontId="8" fillId="6" borderId="18" xfId="51" applyNumberFormat="1" applyFont="1" applyFill="1" applyBorder="1" applyAlignment="1" applyProtection="1">
      <alignment horizontal="center" vertical="center" shrinkToFit="1"/>
    </xf>
    <xf numFmtId="0" fontId="12" fillId="6" borderId="18" xfId="0" applyFont="1" applyFill="1" applyBorder="1" applyAlignment="1">
      <alignment horizontal="center" vertical="center"/>
    </xf>
    <xf numFmtId="49" fontId="11" fillId="6" borderId="18" xfId="9" applyNumberFormat="1" applyFont="1" applyFill="1" applyBorder="1" applyProtection="1">
      <alignment horizontal="center" vertical="top" shrinkToFit="1"/>
    </xf>
    <xf numFmtId="0" fontId="11" fillId="6" borderId="18" xfId="10" applyNumberFormat="1" applyFont="1" applyFill="1" applyBorder="1" applyProtection="1">
      <alignment horizontal="left" vertical="top" wrapText="1"/>
    </xf>
    <xf numFmtId="165" fontId="16" fillId="6" borderId="18" xfId="0" applyNumberFormat="1" applyFont="1" applyFill="1" applyBorder="1" applyAlignment="1">
      <alignment horizontal="center" vertical="center"/>
    </xf>
    <xf numFmtId="164" fontId="11" fillId="6" borderId="18" xfId="48" applyNumberFormat="1" applyFont="1" applyFill="1" applyBorder="1" applyAlignment="1" applyProtection="1">
      <alignment horizontal="center" vertical="center" shrinkToFit="1"/>
    </xf>
    <xf numFmtId="165" fontId="12" fillId="6" borderId="18" xfId="0" applyNumberFormat="1" applyFont="1" applyFill="1" applyBorder="1" applyAlignment="1">
      <alignment horizontal="center" vertical="center"/>
    </xf>
    <xf numFmtId="0" fontId="0" fillId="0" borderId="1" xfId="0" applyBorder="1"/>
    <xf numFmtId="0" fontId="12" fillId="0" borderId="18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wrapText="1"/>
    </xf>
    <xf numFmtId="49" fontId="13" fillId="6" borderId="18" xfId="0" applyNumberFormat="1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left" wrapText="1"/>
    </xf>
    <xf numFmtId="0" fontId="12" fillId="0" borderId="19" xfId="0" applyNumberFormat="1" applyFont="1" applyBorder="1" applyAlignment="1">
      <alignment horizontal="center"/>
    </xf>
    <xf numFmtId="166" fontId="16" fillId="0" borderId="18" xfId="0" applyNumberFormat="1" applyFont="1" applyBorder="1" applyAlignment="1">
      <alignment horizontal="center" vertical="center" wrapText="1"/>
    </xf>
    <xf numFmtId="165" fontId="16" fillId="0" borderId="18" xfId="0" applyNumberFormat="1" applyFont="1" applyBorder="1" applyAlignment="1">
      <alignment horizontal="center" vertical="center"/>
    </xf>
    <xf numFmtId="165" fontId="18" fillId="0" borderId="18" xfId="0" applyNumberFormat="1" applyFont="1" applyBorder="1" applyAlignment="1" applyProtection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wrapText="1"/>
    </xf>
    <xf numFmtId="166" fontId="12" fillId="6" borderId="18" xfId="0" applyNumberFormat="1" applyFont="1" applyFill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 applyProtection="1">
      <alignment horizontal="center" vertical="center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49" fontId="13" fillId="0" borderId="1" xfId="0" applyNumberFormat="1" applyFont="1" applyBorder="1" applyAlignment="1" applyProtection="1">
      <alignment horizontal="center" wrapText="1"/>
    </xf>
    <xf numFmtId="0" fontId="15" fillId="0" borderId="1" xfId="1" applyNumberFormat="1" applyFont="1" applyProtection="1">
      <alignment horizontal="right" vertical="top" wrapText="1"/>
    </xf>
    <xf numFmtId="0" fontId="15" fillId="0" borderId="1" xfId="1" applyFont="1">
      <alignment horizontal="right" vertical="top" wrapText="1"/>
    </xf>
    <xf numFmtId="0" fontId="17" fillId="0" borderId="19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/>
    </xf>
    <xf numFmtId="0" fontId="17" fillId="0" borderId="21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12" fillId="0" borderId="20" xfId="0" applyNumberFormat="1" applyFont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8" fillId="6" borderId="18" xfId="6" quotePrefix="1" applyNumberFormat="1" applyFont="1" applyFill="1" applyBorder="1" applyProtection="1">
      <alignment horizontal="left" vertical="top" wrapText="1"/>
    </xf>
    <xf numFmtId="164" fontId="12" fillId="6" borderId="18" xfId="6" quotePrefix="1" applyNumberFormat="1" applyFont="1" applyFill="1" applyBorder="1" applyAlignment="1" applyProtection="1">
      <alignment horizontal="center" vertical="center" wrapText="1"/>
    </xf>
    <xf numFmtId="164" fontId="8" fillId="6" borderId="18" xfId="8" applyNumberFormat="1" applyFont="1" applyFill="1" applyBorder="1" applyAlignment="1" applyProtection="1">
      <alignment horizontal="center" vertical="center" shrinkToFit="1"/>
    </xf>
    <xf numFmtId="165" fontId="12" fillId="6" borderId="18" xfId="0" applyNumberFormat="1" applyFont="1" applyFill="1" applyBorder="1" applyAlignment="1">
      <alignment horizontal="center" vertical="center" wrapText="1"/>
    </xf>
    <xf numFmtId="0" fontId="8" fillId="6" borderId="18" xfId="10" quotePrefix="1" applyNumberFormat="1" applyFont="1" applyFill="1" applyBorder="1" applyProtection="1">
      <alignment horizontal="left" vertical="top" wrapText="1"/>
    </xf>
    <xf numFmtId="164" fontId="12" fillId="6" borderId="18" xfId="10" quotePrefix="1" applyNumberFormat="1" applyFont="1" applyFill="1" applyBorder="1" applyAlignment="1" applyProtection="1">
      <alignment horizontal="center" vertical="center" wrapText="1"/>
    </xf>
    <xf numFmtId="0" fontId="8" fillId="6" borderId="18" xfId="14" quotePrefix="1" applyNumberFormat="1" applyFont="1" applyFill="1" applyBorder="1" applyProtection="1">
      <alignment horizontal="left" vertical="top" wrapText="1"/>
    </xf>
    <xf numFmtId="164" fontId="12" fillId="6" borderId="18" xfId="0" applyNumberFormat="1" applyFont="1" applyFill="1" applyBorder="1" applyAlignment="1" applyProtection="1">
      <alignment horizontal="center" vertical="center" wrapText="1"/>
    </xf>
    <xf numFmtId="164" fontId="16" fillId="6" borderId="18" xfId="0" applyNumberFormat="1" applyFont="1" applyFill="1" applyBorder="1" applyAlignment="1" applyProtection="1">
      <alignment horizontal="center" vertical="center" wrapText="1"/>
    </xf>
    <xf numFmtId="165" fontId="16" fillId="6" borderId="18" xfId="0" applyNumberFormat="1" applyFont="1" applyFill="1" applyBorder="1" applyAlignment="1">
      <alignment horizontal="center" vertical="center" wrapText="1"/>
    </xf>
    <xf numFmtId="0" fontId="16" fillId="6" borderId="18" xfId="18" quotePrefix="1" applyNumberFormat="1" applyFont="1" applyFill="1" applyBorder="1" applyAlignment="1" applyProtection="1">
      <alignment horizontal="center" vertical="center" wrapText="1"/>
    </xf>
    <xf numFmtId="49" fontId="11" fillId="6" borderId="18" xfId="17" applyFont="1" applyFill="1" applyBorder="1">
      <alignment horizontal="center" vertical="top" shrinkToFit="1"/>
    </xf>
    <xf numFmtId="0" fontId="11" fillId="6" borderId="18" xfId="18" quotePrefix="1" applyFont="1" applyFill="1" applyBorder="1">
      <alignment horizontal="left" vertical="top" wrapText="1"/>
    </xf>
    <xf numFmtId="164" fontId="12" fillId="6" borderId="18" xfId="14" quotePrefix="1" applyNumberFormat="1" applyFont="1" applyFill="1" applyBorder="1" applyAlignment="1" applyProtection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Protection="1">
      <protection locked="0"/>
    </xf>
    <xf numFmtId="164" fontId="11" fillId="6" borderId="18" xfId="41" applyNumberFormat="1" applyFont="1" applyFill="1" applyBorder="1" applyAlignment="1">
      <alignment horizontal="center" vertical="top" shrinkToFit="1"/>
    </xf>
    <xf numFmtId="49" fontId="11" fillId="6" borderId="18" xfId="52" applyFont="1" applyFill="1" applyBorder="1">
      <alignment horizontal="center" vertical="top" shrinkToFit="1"/>
    </xf>
    <xf numFmtId="0" fontId="11" fillId="6" borderId="18" xfId="53" quotePrefix="1" applyFont="1" applyFill="1" applyBorder="1">
      <alignment horizontal="left" vertical="top" wrapText="1"/>
    </xf>
    <xf numFmtId="49" fontId="8" fillId="6" borderId="18" xfId="9" applyFont="1" applyFill="1" applyBorder="1">
      <alignment horizontal="center" vertical="top" shrinkToFit="1"/>
    </xf>
    <xf numFmtId="0" fontId="8" fillId="6" borderId="18" xfId="10" quotePrefix="1" applyFont="1" applyFill="1" applyBorder="1">
      <alignment horizontal="left" vertical="top" wrapText="1"/>
    </xf>
    <xf numFmtId="49" fontId="8" fillId="6" borderId="18" xfId="13" applyFont="1" applyFill="1" applyBorder="1">
      <alignment horizontal="center" vertical="top" shrinkToFit="1"/>
    </xf>
    <xf numFmtId="0" fontId="8" fillId="6" borderId="18" xfId="14" quotePrefix="1" applyFont="1" applyFill="1" applyBorder="1">
      <alignment horizontal="left" vertical="top" wrapText="1"/>
    </xf>
    <xf numFmtId="0" fontId="12" fillId="6" borderId="18" xfId="14" quotePrefix="1" applyNumberFormat="1" applyFont="1" applyFill="1" applyBorder="1" applyAlignment="1" applyProtection="1">
      <alignment horizontal="center" vertical="center" wrapText="1"/>
    </xf>
    <xf numFmtId="164" fontId="11" fillId="6" borderId="18" xfId="39" applyNumberFormat="1" applyFont="1" applyFill="1" applyBorder="1" applyAlignment="1">
      <alignment horizontal="center" vertical="center" shrinkToFit="1"/>
    </xf>
    <xf numFmtId="164" fontId="12" fillId="6" borderId="18" xfId="11" applyNumberFormat="1" applyFont="1" applyFill="1" applyBorder="1" applyAlignment="1" applyProtection="1">
      <alignment horizontal="center" vertical="center" shrinkToFit="1"/>
    </xf>
    <xf numFmtId="49" fontId="11" fillId="6" borderId="22" xfId="52" applyFont="1" applyFill="1" applyBorder="1">
      <alignment horizontal="center" vertical="top" shrinkToFit="1"/>
    </xf>
    <xf numFmtId="164" fontId="12" fillId="6" borderId="18" xfId="12" applyNumberFormat="1" applyFont="1" applyFill="1" applyBorder="1" applyAlignment="1" applyProtection="1">
      <alignment horizontal="center" vertical="center" shrinkToFit="1"/>
    </xf>
    <xf numFmtId="0" fontId="11" fillId="6" borderId="12" xfId="43" applyFont="1" applyFill="1">
      <alignment horizontal="left" vertical="top" wrapText="1"/>
    </xf>
    <xf numFmtId="0" fontId="11" fillId="6" borderId="12" xfId="18" applyFont="1" applyFill="1">
      <alignment horizontal="left" vertical="top" wrapText="1"/>
    </xf>
    <xf numFmtId="164" fontId="12" fillId="6" borderId="18" xfId="16" applyNumberFormat="1" applyFont="1" applyFill="1" applyBorder="1" applyAlignment="1" applyProtection="1">
      <alignment horizontal="center" vertical="center" shrinkToFit="1"/>
    </xf>
    <xf numFmtId="164" fontId="8" fillId="6" borderId="18" xfId="20" applyNumberFormat="1" applyFont="1" applyFill="1" applyBorder="1" applyAlignment="1" applyProtection="1">
      <alignment horizontal="center" vertical="center" shrinkToFit="1"/>
    </xf>
    <xf numFmtId="165" fontId="12" fillId="6" borderId="18" xfId="14" quotePrefix="1" applyNumberFormat="1" applyFont="1" applyFill="1" applyBorder="1" applyAlignment="1" applyProtection="1">
      <alignment horizontal="center" vertical="center" wrapText="1"/>
    </xf>
    <xf numFmtId="49" fontId="16" fillId="6" borderId="18" xfId="0" applyNumberFormat="1" applyFont="1" applyFill="1" applyBorder="1" applyAlignment="1" applyProtection="1">
      <alignment horizontal="center" vertical="center" wrapText="1"/>
    </xf>
    <xf numFmtId="0" fontId="19" fillId="6" borderId="18" xfId="43" applyFont="1" applyFill="1" applyBorder="1">
      <alignment horizontal="left" vertical="top" wrapText="1"/>
    </xf>
    <xf numFmtId="165" fontId="16" fillId="6" borderId="18" xfId="18" quotePrefix="1" applyNumberFormat="1" applyFont="1" applyFill="1" applyBorder="1" applyAlignment="1" applyProtection="1">
      <alignment horizontal="center" vertical="center" wrapText="1"/>
    </xf>
    <xf numFmtId="0" fontId="12" fillId="6" borderId="18" xfId="10" quotePrefix="1" applyNumberFormat="1" applyFont="1" applyFill="1" applyBorder="1" applyAlignment="1" applyProtection="1">
      <alignment horizontal="center" vertical="center" wrapText="1"/>
    </xf>
  </cellXfs>
  <cellStyles count="54">
    <cellStyle name="br" xfId="29"/>
    <cellStyle name="col" xfId="28"/>
    <cellStyle name="ex58" xfId="32"/>
    <cellStyle name="ex59" xfId="33"/>
    <cellStyle name="ex60" xfId="5"/>
    <cellStyle name="ex61" xfId="6"/>
    <cellStyle name="ex62" xfId="34"/>
    <cellStyle name="ex63" xfId="35"/>
    <cellStyle name="ex64" xfId="9"/>
    <cellStyle name="ex65" xfId="10"/>
    <cellStyle name="ex66" xfId="36"/>
    <cellStyle name="ex67" xfId="37"/>
    <cellStyle name="ex68" xfId="13"/>
    <cellStyle name="ex69" xfId="14"/>
    <cellStyle name="ex70" xfId="38"/>
    <cellStyle name="ex71" xfId="39"/>
    <cellStyle name="ex72" xfId="17"/>
    <cellStyle name="ex73" xfId="18"/>
    <cellStyle name="ex74" xfId="40"/>
    <cellStyle name="ex75" xfId="41"/>
    <cellStyle name="ex76" xfId="42"/>
    <cellStyle name="ex77" xfId="43"/>
    <cellStyle name="ex78" xfId="44"/>
    <cellStyle name="ex79" xfId="45"/>
    <cellStyle name="ex81" xfId="52"/>
    <cellStyle name="ex82" xfId="53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3"/>
    <cellStyle name="st81" xfId="24"/>
    <cellStyle name="st82" xfId="7"/>
    <cellStyle name="st83" xfId="8"/>
    <cellStyle name="st84" xfId="11"/>
    <cellStyle name="st85" xfId="12"/>
    <cellStyle name="st86" xfId="15"/>
    <cellStyle name="st87" xfId="16"/>
    <cellStyle name="st88" xfId="19"/>
    <cellStyle name="st89" xfId="20"/>
    <cellStyle name="style0" xfId="30"/>
    <cellStyle name="td" xfId="31"/>
    <cellStyle name="tr" xfId="27"/>
    <cellStyle name="xl_bot_header" xfId="4"/>
    <cellStyle name="xl_footer" xfId="26"/>
    <cellStyle name="xl_top_header" xfId="3"/>
    <cellStyle name="xl_top_left_header" xfId="2"/>
    <cellStyle name="xl_total_bot" xfId="25"/>
    <cellStyle name="xl_total_center" xfId="22"/>
    <cellStyle name="xl_total_left" xfId="2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3"/>
  <sheetViews>
    <sheetView showGridLines="0" tabSelected="1" workbookViewId="0">
      <pane ySplit="4" topLeftCell="A146" activePane="bottomLeft" state="frozen"/>
      <selection pane="bottomLeft" activeCell="D161" sqref="D161:E161"/>
    </sheetView>
  </sheetViews>
  <sheetFormatPr defaultRowHeight="15"/>
  <cols>
    <col min="1" max="1" width="18.7109375" style="1" customWidth="1"/>
    <col min="2" max="2" width="40.5703125" style="1" customWidth="1"/>
    <col min="3" max="3" width="10.28515625" style="1" customWidth="1"/>
    <col min="4" max="4" width="10.85546875" style="1" customWidth="1"/>
    <col min="5" max="5" width="10.5703125" style="1" customWidth="1"/>
    <col min="6" max="6" width="10.140625" style="1" customWidth="1"/>
    <col min="7" max="7" width="12.85546875" style="1" customWidth="1"/>
    <col min="8" max="16384" width="9.140625" style="1"/>
  </cols>
  <sheetData>
    <row r="1" spans="1:7" ht="15.95" customHeight="1">
      <c r="A1" s="63" t="s">
        <v>190</v>
      </c>
      <c r="B1" s="63"/>
      <c r="C1" s="63"/>
      <c r="D1" s="63"/>
      <c r="E1" s="63"/>
      <c r="F1" s="63"/>
      <c r="G1" s="63"/>
    </row>
    <row r="2" spans="1:7" ht="15.95" customHeight="1">
      <c r="A2" s="63"/>
      <c r="B2" s="63"/>
      <c r="C2" s="63"/>
      <c r="D2" s="63"/>
      <c r="E2" s="63"/>
      <c r="F2" s="63"/>
      <c r="G2" s="63"/>
    </row>
    <row r="3" spans="1:7" ht="15.2" customHeight="1">
      <c r="A3" s="64" t="s">
        <v>0</v>
      </c>
      <c r="B3" s="65"/>
      <c r="C3" s="65"/>
      <c r="D3" s="65"/>
      <c r="E3" s="65"/>
      <c r="F3" s="32"/>
      <c r="G3" s="32"/>
    </row>
    <row r="4" spans="1:7" ht="61.5" customHeight="1">
      <c r="A4" s="33" t="s">
        <v>1</v>
      </c>
      <c r="B4" s="34" t="s">
        <v>2</v>
      </c>
      <c r="C4" s="11" t="s">
        <v>99</v>
      </c>
      <c r="D4" s="11" t="s">
        <v>100</v>
      </c>
      <c r="E4" s="11" t="s">
        <v>101</v>
      </c>
      <c r="F4" s="12" t="s">
        <v>102</v>
      </c>
      <c r="G4" s="13" t="s">
        <v>103</v>
      </c>
    </row>
    <row r="5" spans="1:7">
      <c r="A5" s="16" t="s">
        <v>3</v>
      </c>
      <c r="B5" s="73" t="s">
        <v>4</v>
      </c>
      <c r="C5" s="74">
        <f>C6+C13+C19+C32+C38+C46+C58+C64+C70+C80+C108+C43</f>
        <v>184529.19999999998</v>
      </c>
      <c r="D5" s="75">
        <f>D6+D13+D19+D32+D38+D46+D58+D64+D70+D80+D108</f>
        <v>457022.5</v>
      </c>
      <c r="E5" s="75">
        <f>E6+E13+E19+E32+E38+E46+E58+E64+E70+E80+E108</f>
        <v>232622.5</v>
      </c>
      <c r="F5" s="31">
        <f>E5/D5*100</f>
        <v>50.899572778145497</v>
      </c>
      <c r="G5" s="76">
        <f>E5*100/C5-100</f>
        <v>26.062704439189034</v>
      </c>
    </row>
    <row r="6" spans="1:7">
      <c r="A6" s="19" t="s">
        <v>191</v>
      </c>
      <c r="B6" s="77" t="s">
        <v>192</v>
      </c>
      <c r="C6" s="78">
        <f>C7</f>
        <v>133478.5</v>
      </c>
      <c r="D6" s="4">
        <f>D7</f>
        <v>314938.5</v>
      </c>
      <c r="E6" s="10">
        <f>E7</f>
        <v>138029.4</v>
      </c>
      <c r="F6" s="31">
        <f t="shared" ref="F6:F79" si="0">E6/D6*100</f>
        <v>43.827413923670811</v>
      </c>
      <c r="G6" s="76">
        <f t="shared" ref="G6:G77" si="1">E6*100/C6-100</f>
        <v>3.4094629472162126</v>
      </c>
    </row>
    <row r="7" spans="1:7">
      <c r="A7" s="21" t="s">
        <v>193</v>
      </c>
      <c r="B7" s="79" t="s">
        <v>194</v>
      </c>
      <c r="C7" s="80">
        <f>C8+C9+C10+C11+C12</f>
        <v>133478.5</v>
      </c>
      <c r="D7" s="7">
        <f>D8+D9+D10+D11+D12</f>
        <v>314938.5</v>
      </c>
      <c r="E7" s="7">
        <f>E8+E9+E10+E11+E12</f>
        <v>138029.4</v>
      </c>
      <c r="F7" s="31">
        <f t="shared" si="0"/>
        <v>43.827413923670811</v>
      </c>
      <c r="G7" s="76">
        <f t="shared" si="1"/>
        <v>3.4094629472162126</v>
      </c>
    </row>
    <row r="8" spans="1:7" ht="67.5">
      <c r="A8" s="8" t="s">
        <v>195</v>
      </c>
      <c r="B8" s="9" t="s">
        <v>196</v>
      </c>
      <c r="C8" s="81">
        <v>129300</v>
      </c>
      <c r="D8" s="24">
        <v>307741.5</v>
      </c>
      <c r="E8" s="6">
        <v>133836.6</v>
      </c>
      <c r="F8" s="18">
        <v>23.9</v>
      </c>
      <c r="G8" s="82">
        <f t="shared" si="1"/>
        <v>3.5085846867749382</v>
      </c>
    </row>
    <row r="9" spans="1:7" ht="101.25">
      <c r="A9" s="8" t="s">
        <v>197</v>
      </c>
      <c r="B9" s="9" t="s">
        <v>198</v>
      </c>
      <c r="C9" s="81">
        <v>954.2</v>
      </c>
      <c r="D9" s="24">
        <v>1820</v>
      </c>
      <c r="E9" s="6">
        <v>918</v>
      </c>
      <c r="F9" s="18">
        <v>10.1</v>
      </c>
      <c r="G9" s="82">
        <f t="shared" si="1"/>
        <v>-3.7937539299937129</v>
      </c>
    </row>
    <row r="10" spans="1:7" ht="45">
      <c r="A10" s="8" t="s">
        <v>199</v>
      </c>
      <c r="B10" s="9" t="s">
        <v>200</v>
      </c>
      <c r="C10" s="81">
        <v>3109.9</v>
      </c>
      <c r="D10" s="24">
        <v>4778</v>
      </c>
      <c r="E10" s="6">
        <v>1870.6</v>
      </c>
      <c r="F10" s="18">
        <v>15</v>
      </c>
      <c r="G10" s="82">
        <f t="shared" si="1"/>
        <v>-39.850155953567644</v>
      </c>
    </row>
    <row r="11" spans="1:7" ht="78.75">
      <c r="A11" s="8" t="s">
        <v>201</v>
      </c>
      <c r="B11" s="9" t="s">
        <v>202</v>
      </c>
      <c r="C11" s="83">
        <v>106.5</v>
      </c>
      <c r="D11" s="24">
        <v>111</v>
      </c>
      <c r="E11" s="6">
        <v>22.3</v>
      </c>
      <c r="F11" s="18">
        <f t="shared" si="0"/>
        <v>20.09009009009009</v>
      </c>
      <c r="G11" s="82">
        <f t="shared" si="1"/>
        <v>-79.061032863849761</v>
      </c>
    </row>
    <row r="12" spans="1:7" ht="78.75">
      <c r="A12" s="8" t="s">
        <v>203</v>
      </c>
      <c r="B12" s="9" t="s">
        <v>204</v>
      </c>
      <c r="C12" s="83">
        <v>7.9</v>
      </c>
      <c r="D12" s="24">
        <v>488</v>
      </c>
      <c r="E12" s="6">
        <v>1381.9</v>
      </c>
      <c r="F12" s="18">
        <f t="shared" si="0"/>
        <v>283.17622950819674</v>
      </c>
      <c r="G12" s="82">
        <f t="shared" si="1"/>
        <v>17392.405063291139</v>
      </c>
    </row>
    <row r="13" spans="1:7" ht="31.5">
      <c r="A13" s="19" t="s">
        <v>205</v>
      </c>
      <c r="B13" s="77" t="s">
        <v>206</v>
      </c>
      <c r="C13" s="78">
        <f>C14</f>
        <v>10556.599999999999</v>
      </c>
      <c r="D13" s="4">
        <f>D14</f>
        <v>23334.1</v>
      </c>
      <c r="E13" s="4">
        <f>E14</f>
        <v>12355.5</v>
      </c>
      <c r="F13" s="31">
        <f t="shared" si="0"/>
        <v>52.950403058185238</v>
      </c>
      <c r="G13" s="76">
        <f t="shared" si="1"/>
        <v>17.040524411268791</v>
      </c>
    </row>
    <row r="14" spans="1:7" ht="31.5">
      <c r="A14" s="21" t="s">
        <v>207</v>
      </c>
      <c r="B14" s="79" t="s">
        <v>208</v>
      </c>
      <c r="C14" s="80">
        <f>C15+C16+C17+C18</f>
        <v>10556.599999999999</v>
      </c>
      <c r="D14" s="5">
        <f>D15+D16+D17+D18</f>
        <v>23334.1</v>
      </c>
      <c r="E14" s="5">
        <f>E15+E16+E17+E18</f>
        <v>12355.5</v>
      </c>
      <c r="F14" s="31">
        <f t="shared" si="0"/>
        <v>52.950403058185238</v>
      </c>
      <c r="G14" s="76">
        <f t="shared" si="1"/>
        <v>17.040524411268791</v>
      </c>
    </row>
    <row r="15" spans="1:7" ht="101.25">
      <c r="A15" s="84" t="s">
        <v>209</v>
      </c>
      <c r="B15" s="85" t="s">
        <v>210</v>
      </c>
      <c r="C15" s="81">
        <v>4773.7</v>
      </c>
      <c r="D15" s="24">
        <v>10727.1</v>
      </c>
      <c r="E15" s="6">
        <v>6081.6</v>
      </c>
      <c r="F15" s="18">
        <f t="shared" si="0"/>
        <v>56.693794222110363</v>
      </c>
      <c r="G15" s="82">
        <f t="shared" si="1"/>
        <v>27.398035067138707</v>
      </c>
    </row>
    <row r="16" spans="1:7" ht="112.5">
      <c r="A16" s="84" t="s">
        <v>211</v>
      </c>
      <c r="B16" s="85" t="s">
        <v>212</v>
      </c>
      <c r="C16" s="81">
        <v>36</v>
      </c>
      <c r="D16" s="24">
        <v>60.5</v>
      </c>
      <c r="E16" s="6">
        <v>35.799999999999997</v>
      </c>
      <c r="F16" s="18">
        <f t="shared" si="0"/>
        <v>59.173553719008268</v>
      </c>
      <c r="G16" s="82">
        <f t="shared" si="1"/>
        <v>-0.55555555555557135</v>
      </c>
    </row>
    <row r="17" spans="1:7" ht="101.25">
      <c r="A17" s="84" t="s">
        <v>213</v>
      </c>
      <c r="B17" s="85" t="s">
        <v>214</v>
      </c>
      <c r="C17" s="81">
        <v>6637.9</v>
      </c>
      <c r="D17" s="24">
        <v>14074.5</v>
      </c>
      <c r="E17" s="6">
        <v>7005.7</v>
      </c>
      <c r="F17" s="18">
        <f t="shared" si="0"/>
        <v>49.775835731287074</v>
      </c>
      <c r="G17" s="82">
        <f t="shared" si="1"/>
        <v>5.5409090224318049</v>
      </c>
    </row>
    <row r="18" spans="1:7" ht="101.25">
      <c r="A18" s="84" t="s">
        <v>215</v>
      </c>
      <c r="B18" s="85" t="s">
        <v>216</v>
      </c>
      <c r="C18" s="81">
        <v>-891</v>
      </c>
      <c r="D18" s="24">
        <v>-1528</v>
      </c>
      <c r="E18" s="6">
        <v>-767.6</v>
      </c>
      <c r="F18" s="18">
        <f t="shared" si="0"/>
        <v>50.235602094240839</v>
      </c>
      <c r="G18" s="82">
        <f t="shared" si="1"/>
        <v>-13.849607182940517</v>
      </c>
    </row>
    <row r="19" spans="1:7">
      <c r="A19" s="19" t="s">
        <v>217</v>
      </c>
      <c r="B19" s="77" t="s">
        <v>218</v>
      </c>
      <c r="C19" s="78">
        <f>C20+C24+C27+C30</f>
        <v>7855.0999999999985</v>
      </c>
      <c r="D19" s="4">
        <f>D20+D24+D27+D30</f>
        <v>53724.7</v>
      </c>
      <c r="E19" s="4">
        <f>E20+E24+E27+E30</f>
        <v>48708.700000000004</v>
      </c>
      <c r="F19" s="31">
        <f t="shared" si="0"/>
        <v>90.663512313703023</v>
      </c>
      <c r="G19" s="76">
        <f t="shared" si="1"/>
        <v>520.09013252536579</v>
      </c>
    </row>
    <row r="20" spans="1:7" ht="21">
      <c r="A20" s="21" t="s">
        <v>219</v>
      </c>
      <c r="B20" s="79" t="s">
        <v>220</v>
      </c>
      <c r="C20" s="86">
        <f>C21+C23+C22</f>
        <v>14245.8</v>
      </c>
      <c r="D20" s="5">
        <f>D21+D22+D23</f>
        <v>21273</v>
      </c>
      <c r="E20" s="5">
        <f>E21+E22+E23</f>
        <v>17634.400000000001</v>
      </c>
      <c r="F20" s="31">
        <f t="shared" si="0"/>
        <v>82.895689371503792</v>
      </c>
      <c r="G20" s="76">
        <f t="shared" si="1"/>
        <v>23.7866599278384</v>
      </c>
    </row>
    <row r="21" spans="1:7" ht="22.5">
      <c r="A21" s="87" t="s">
        <v>221</v>
      </c>
      <c r="B21" s="88" t="s">
        <v>222</v>
      </c>
      <c r="C21" s="81">
        <v>8322.2999999999993</v>
      </c>
      <c r="D21" s="24">
        <v>13760</v>
      </c>
      <c r="E21" s="6">
        <v>8646</v>
      </c>
      <c r="F21" s="18">
        <f t="shared" si="0"/>
        <v>62.83430232558139</v>
      </c>
      <c r="G21" s="82">
        <f t="shared" si="1"/>
        <v>3.8895497638874019</v>
      </c>
    </row>
    <row r="22" spans="1:7" ht="33.75">
      <c r="A22" s="87" t="s">
        <v>223</v>
      </c>
      <c r="B22" s="88" t="s">
        <v>224</v>
      </c>
      <c r="C22" s="18">
        <v>-1</v>
      </c>
      <c r="D22" s="89"/>
      <c r="E22" s="90"/>
      <c r="F22" s="18"/>
      <c r="G22" s="82"/>
    </row>
    <row r="23" spans="1:7" ht="56.25">
      <c r="A23" s="87" t="s">
        <v>225</v>
      </c>
      <c r="B23" s="88" t="s">
        <v>226</v>
      </c>
      <c r="C23" s="81">
        <v>5924.5</v>
      </c>
      <c r="D23" s="24">
        <v>7513</v>
      </c>
      <c r="E23" s="6">
        <v>8988.4</v>
      </c>
      <c r="F23" s="18">
        <f>E23/D23*100</f>
        <v>119.63796086782909</v>
      </c>
      <c r="G23" s="82">
        <f>E23*100/C23-100</f>
        <v>51.715756603932817</v>
      </c>
    </row>
    <row r="24" spans="1:7" ht="21">
      <c r="A24" s="21" t="s">
        <v>227</v>
      </c>
      <c r="B24" s="79" t="s">
        <v>228</v>
      </c>
      <c r="C24" s="86">
        <f>C25+C26</f>
        <v>2134.9</v>
      </c>
      <c r="D24" s="5">
        <f>D25+D26</f>
        <v>175</v>
      </c>
      <c r="E24" s="5">
        <f>E25+E26</f>
        <v>3.9</v>
      </c>
      <c r="F24" s="31">
        <f t="shared" si="0"/>
        <v>2.2285714285714282</v>
      </c>
      <c r="G24" s="76">
        <f t="shared" si="1"/>
        <v>-99.817321654410037</v>
      </c>
    </row>
    <row r="25" spans="1:7" ht="22.5">
      <c r="A25" s="8" t="s">
        <v>229</v>
      </c>
      <c r="B25" s="9" t="s">
        <v>228</v>
      </c>
      <c r="C25" s="81">
        <v>2145.6</v>
      </c>
      <c r="D25" s="24">
        <v>175</v>
      </c>
      <c r="E25" s="6">
        <v>3.9</v>
      </c>
      <c r="F25" s="18">
        <f t="shared" si="0"/>
        <v>2.2285714285714282</v>
      </c>
      <c r="G25" s="82">
        <f t="shared" si="1"/>
        <v>-99.818232662192401</v>
      </c>
    </row>
    <row r="26" spans="1:7" ht="33.75">
      <c r="A26" s="8" t="s">
        <v>230</v>
      </c>
      <c r="B26" s="9" t="s">
        <v>231</v>
      </c>
      <c r="C26" s="81">
        <v>-10.7</v>
      </c>
      <c r="D26" s="24"/>
      <c r="E26" s="6"/>
      <c r="F26" s="18"/>
      <c r="G26" s="82">
        <f t="shared" si="1"/>
        <v>-100</v>
      </c>
    </row>
    <row r="27" spans="1:7">
      <c r="A27" s="21" t="s">
        <v>232</v>
      </c>
      <c r="B27" s="79" t="s">
        <v>233</v>
      </c>
      <c r="C27" s="80">
        <f>C28+C29</f>
        <v>-10171.6</v>
      </c>
      <c r="D27" s="7">
        <f>D28+D29</f>
        <v>29876.7</v>
      </c>
      <c r="E27" s="7">
        <f>E28+E29</f>
        <v>29923.9</v>
      </c>
      <c r="F27" s="31">
        <f t="shared" si="0"/>
        <v>100.15798264199192</v>
      </c>
      <c r="G27" s="76">
        <f t="shared" si="1"/>
        <v>-394.19068779739666</v>
      </c>
    </row>
    <row r="28" spans="1:7">
      <c r="A28" s="8" t="s">
        <v>234</v>
      </c>
      <c r="B28" s="9" t="s">
        <v>233</v>
      </c>
      <c r="C28" s="81">
        <v>-10147.5</v>
      </c>
      <c r="D28" s="24">
        <v>29876.7</v>
      </c>
      <c r="E28" s="6">
        <v>29923.9</v>
      </c>
      <c r="F28" s="18">
        <f t="shared" si="0"/>
        <v>100.15798264199192</v>
      </c>
      <c r="G28" s="82">
        <f t="shared" si="1"/>
        <v>-394.88938162108894</v>
      </c>
    </row>
    <row r="29" spans="1:7" ht="22.5">
      <c r="A29" s="8" t="s">
        <v>235</v>
      </c>
      <c r="B29" s="9" t="s">
        <v>236</v>
      </c>
      <c r="C29" s="81">
        <v>-24.1</v>
      </c>
      <c r="D29" s="24"/>
      <c r="E29" s="6"/>
      <c r="F29" s="18"/>
      <c r="G29" s="82">
        <f t="shared" si="1"/>
        <v>-100</v>
      </c>
    </row>
    <row r="30" spans="1:7" ht="21">
      <c r="A30" s="21" t="s">
        <v>237</v>
      </c>
      <c r="B30" s="79" t="s">
        <v>238</v>
      </c>
      <c r="C30" s="86">
        <f>C31</f>
        <v>1646</v>
      </c>
      <c r="D30" s="7">
        <f>D31</f>
        <v>2400</v>
      </c>
      <c r="E30" s="7">
        <f>E31</f>
        <v>1146.5</v>
      </c>
      <c r="F30" s="31">
        <f t="shared" si="0"/>
        <v>47.770833333333336</v>
      </c>
      <c r="G30" s="76">
        <f t="shared" si="1"/>
        <v>-30.346294046172545</v>
      </c>
    </row>
    <row r="31" spans="1:7" ht="33.75">
      <c r="A31" s="8" t="s">
        <v>239</v>
      </c>
      <c r="B31" s="9" t="s">
        <v>240</v>
      </c>
      <c r="C31" s="81">
        <v>1646</v>
      </c>
      <c r="D31" s="24">
        <v>2400</v>
      </c>
      <c r="E31" s="6">
        <v>1146.5</v>
      </c>
      <c r="F31" s="18">
        <f t="shared" si="0"/>
        <v>47.770833333333336</v>
      </c>
      <c r="G31" s="82">
        <f t="shared" si="1"/>
        <v>-30.346294046172545</v>
      </c>
    </row>
    <row r="32" spans="1:7">
      <c r="A32" s="19" t="s">
        <v>241</v>
      </c>
      <c r="B32" s="77" t="s">
        <v>242</v>
      </c>
      <c r="C32" s="78">
        <f>C33+C35</f>
        <v>10740.3</v>
      </c>
      <c r="D32" s="4">
        <f>D33+D35</f>
        <v>35062</v>
      </c>
      <c r="E32" s="4">
        <f>E33+E35</f>
        <v>10936.1</v>
      </c>
      <c r="F32" s="31">
        <f t="shared" si="0"/>
        <v>31.190747818150705</v>
      </c>
      <c r="G32" s="76">
        <f t="shared" si="1"/>
        <v>1.8230403247581677</v>
      </c>
    </row>
    <row r="33" spans="1:7">
      <c r="A33" s="21" t="s">
        <v>243</v>
      </c>
      <c r="B33" s="79" t="s">
        <v>244</v>
      </c>
      <c r="C33" s="86">
        <f>C34</f>
        <v>345.6</v>
      </c>
      <c r="D33" s="5">
        <f>D34</f>
        <v>9381</v>
      </c>
      <c r="E33" s="7">
        <f>E34</f>
        <v>1231.3</v>
      </c>
      <c r="F33" s="31">
        <f t="shared" si="0"/>
        <v>13.125466368191024</v>
      </c>
      <c r="G33" s="76">
        <f t="shared" si="1"/>
        <v>256.27893518518516</v>
      </c>
    </row>
    <row r="34" spans="1:7" ht="33.75">
      <c r="A34" s="8" t="s">
        <v>245</v>
      </c>
      <c r="B34" s="9" t="s">
        <v>246</v>
      </c>
      <c r="C34" s="81">
        <v>345.6</v>
      </c>
      <c r="D34" s="24">
        <v>9381</v>
      </c>
      <c r="E34" s="6">
        <v>1231.3</v>
      </c>
      <c r="F34" s="18">
        <f t="shared" si="0"/>
        <v>13.125466368191024</v>
      </c>
      <c r="G34" s="82">
        <f t="shared" si="1"/>
        <v>256.27893518518516</v>
      </c>
    </row>
    <row r="35" spans="1:7">
      <c r="A35" s="21" t="s">
        <v>247</v>
      </c>
      <c r="B35" s="79" t="s">
        <v>248</v>
      </c>
      <c r="C35" s="86">
        <f>C36+C37</f>
        <v>10394.699999999999</v>
      </c>
      <c r="D35" s="5">
        <f>D36+D37</f>
        <v>25681</v>
      </c>
      <c r="E35" s="5">
        <f>E36+E37</f>
        <v>9704.8000000000011</v>
      </c>
      <c r="F35" s="31">
        <f t="shared" si="0"/>
        <v>37.78980569292473</v>
      </c>
      <c r="G35" s="76">
        <f t="shared" si="1"/>
        <v>-6.6370361819003705</v>
      </c>
    </row>
    <row r="36" spans="1:7" ht="33.75">
      <c r="A36" s="91" t="s">
        <v>249</v>
      </c>
      <c r="B36" s="92" t="s">
        <v>250</v>
      </c>
      <c r="C36" s="81">
        <v>9939.9</v>
      </c>
      <c r="D36" s="24">
        <v>18574</v>
      </c>
      <c r="E36" s="6">
        <v>9362.2000000000007</v>
      </c>
      <c r="F36" s="18">
        <f t="shared" si="0"/>
        <v>50.404867018412837</v>
      </c>
      <c r="G36" s="82">
        <f t="shared" si="1"/>
        <v>-5.811929697481844</v>
      </c>
    </row>
    <row r="37" spans="1:7" ht="33.75">
      <c r="A37" s="91" t="s">
        <v>251</v>
      </c>
      <c r="B37" s="92" t="s">
        <v>252</v>
      </c>
      <c r="C37" s="81">
        <v>454.8</v>
      </c>
      <c r="D37" s="24">
        <v>7107</v>
      </c>
      <c r="E37" s="6">
        <v>342.6</v>
      </c>
      <c r="F37" s="18">
        <f t="shared" si="0"/>
        <v>4.8205994090333482</v>
      </c>
      <c r="G37" s="82">
        <f t="shared" si="1"/>
        <v>-24.670184696569919</v>
      </c>
    </row>
    <row r="38" spans="1:7">
      <c r="A38" s="19" t="s">
        <v>253</v>
      </c>
      <c r="B38" s="77" t="s">
        <v>254</v>
      </c>
      <c r="C38" s="78">
        <f>C39+C41</f>
        <v>1819</v>
      </c>
      <c r="D38" s="4">
        <f>D39+D41</f>
        <v>4208.5</v>
      </c>
      <c r="E38" s="4">
        <f>E39+E41</f>
        <v>2170.4</v>
      </c>
      <c r="F38" s="31">
        <f t="shared" si="0"/>
        <v>51.571818937863846</v>
      </c>
      <c r="G38" s="76">
        <f t="shared" si="1"/>
        <v>19.318306761957118</v>
      </c>
    </row>
    <row r="39" spans="1:7" ht="31.5">
      <c r="A39" s="21" t="s">
        <v>255</v>
      </c>
      <c r="B39" s="79" t="s">
        <v>256</v>
      </c>
      <c r="C39" s="86">
        <f>C40</f>
        <v>1793.2</v>
      </c>
      <c r="D39" s="5">
        <f>D40</f>
        <v>4160</v>
      </c>
      <c r="E39" s="7">
        <f>E40</f>
        <v>2146.5</v>
      </c>
      <c r="F39" s="31">
        <f t="shared" si="0"/>
        <v>51.598557692307686</v>
      </c>
      <c r="G39" s="76">
        <f t="shared" si="1"/>
        <v>19.702208342627699</v>
      </c>
    </row>
    <row r="40" spans="1:7" ht="33.75">
      <c r="A40" s="8" t="s">
        <v>257</v>
      </c>
      <c r="B40" s="9" t="s">
        <v>258</v>
      </c>
      <c r="C40" s="81">
        <v>1793.2</v>
      </c>
      <c r="D40" s="24">
        <v>4160</v>
      </c>
      <c r="E40" s="6">
        <v>2146.5</v>
      </c>
      <c r="F40" s="18">
        <f t="shared" si="0"/>
        <v>51.598557692307686</v>
      </c>
      <c r="G40" s="76">
        <f t="shared" si="1"/>
        <v>19.702208342627699</v>
      </c>
    </row>
    <row r="41" spans="1:7" ht="42">
      <c r="A41" s="21" t="s">
        <v>259</v>
      </c>
      <c r="B41" s="79" t="s">
        <v>260</v>
      </c>
      <c r="C41" s="80">
        <f>C42</f>
        <v>25.8</v>
      </c>
      <c r="D41" s="7">
        <f>D42</f>
        <v>48.5</v>
      </c>
      <c r="E41" s="7">
        <f>E42</f>
        <v>23.9</v>
      </c>
      <c r="F41" s="31">
        <f t="shared" si="0"/>
        <v>49.278350515463913</v>
      </c>
      <c r="G41" s="76">
        <f t="shared" si="1"/>
        <v>-7.3643410852713203</v>
      </c>
    </row>
    <row r="42" spans="1:7" ht="56.25">
      <c r="A42" s="8" t="s">
        <v>261</v>
      </c>
      <c r="B42" s="9" t="s">
        <v>262</v>
      </c>
      <c r="C42" s="81">
        <v>25.8</v>
      </c>
      <c r="D42" s="24">
        <v>48.5</v>
      </c>
      <c r="E42" s="6">
        <v>23.9</v>
      </c>
      <c r="F42" s="18">
        <f t="shared" si="0"/>
        <v>49.278350515463913</v>
      </c>
      <c r="G42" s="82">
        <f t="shared" si="1"/>
        <v>-7.3643410852713203</v>
      </c>
    </row>
    <row r="43" spans="1:7" ht="31.5">
      <c r="A43" s="93" t="s">
        <v>263</v>
      </c>
      <c r="B43" s="94" t="s">
        <v>264</v>
      </c>
      <c r="C43" s="80">
        <f>C44</f>
        <v>-0.6</v>
      </c>
      <c r="D43" s="24"/>
      <c r="E43" s="6"/>
      <c r="F43" s="18"/>
      <c r="G43" s="82"/>
    </row>
    <row r="44" spans="1:7">
      <c r="A44" s="95" t="s">
        <v>265</v>
      </c>
      <c r="B44" s="96" t="s">
        <v>266</v>
      </c>
      <c r="C44" s="81">
        <f>C45</f>
        <v>-0.6</v>
      </c>
      <c r="D44" s="24"/>
      <c r="E44" s="6"/>
      <c r="F44" s="18"/>
      <c r="G44" s="82"/>
    </row>
    <row r="45" spans="1:7" ht="22.5">
      <c r="A45" s="84" t="s">
        <v>267</v>
      </c>
      <c r="B45" s="85" t="s">
        <v>268</v>
      </c>
      <c r="C45" s="81">
        <v>-0.6</v>
      </c>
      <c r="D45" s="24"/>
      <c r="E45" s="6"/>
      <c r="F45" s="18"/>
      <c r="G45" s="82"/>
    </row>
    <row r="46" spans="1:7" ht="31.5">
      <c r="A46" s="19" t="s">
        <v>269</v>
      </c>
      <c r="B46" s="77" t="s">
        <v>270</v>
      </c>
      <c r="C46" s="78">
        <f>C47+C55</f>
        <v>12125</v>
      </c>
      <c r="D46" s="4">
        <f>D47+D55</f>
        <v>15337.8</v>
      </c>
      <c r="E46" s="4">
        <f>E47+E55</f>
        <v>15050.999999999998</v>
      </c>
      <c r="F46" s="31">
        <f t="shared" si="0"/>
        <v>98.130109924500246</v>
      </c>
      <c r="G46" s="76">
        <f t="shared" si="1"/>
        <v>24.131958762886583</v>
      </c>
    </row>
    <row r="47" spans="1:7" ht="73.5">
      <c r="A47" s="21" t="s">
        <v>271</v>
      </c>
      <c r="B47" s="79" t="s">
        <v>272</v>
      </c>
      <c r="C47" s="86">
        <f>C48+C49+C51+C53+C50+C52+C54</f>
        <v>11793.3</v>
      </c>
      <c r="D47" s="5">
        <f>D48+D49+D50+D51+D52+D53+D54</f>
        <v>14737.8</v>
      </c>
      <c r="E47" s="5">
        <f>E48+E49+E50+E51+E52+E53+E54</f>
        <v>14734.099999999999</v>
      </c>
      <c r="F47" s="31">
        <f t="shared" si="0"/>
        <v>99.974894489001059</v>
      </c>
      <c r="G47" s="76">
        <f t="shared" si="1"/>
        <v>24.936192583924765</v>
      </c>
    </row>
    <row r="48" spans="1:7" ht="78.75">
      <c r="A48" s="91" t="s">
        <v>273</v>
      </c>
      <c r="B48" s="92" t="s">
        <v>274</v>
      </c>
      <c r="C48" s="81">
        <v>3864.5</v>
      </c>
      <c r="D48" s="24">
        <v>7000</v>
      </c>
      <c r="E48" s="6">
        <v>9339.2999999999993</v>
      </c>
      <c r="F48" s="18">
        <f t="shared" si="0"/>
        <v>133.4185714285714</v>
      </c>
      <c r="G48" s="82">
        <f t="shared" si="1"/>
        <v>141.66903868547027</v>
      </c>
    </row>
    <row r="49" spans="1:7" ht="67.5">
      <c r="A49" s="91" t="s">
        <v>275</v>
      </c>
      <c r="B49" s="92" t="s">
        <v>276</v>
      </c>
      <c r="C49" s="83">
        <v>12</v>
      </c>
      <c r="D49" s="24">
        <v>5</v>
      </c>
      <c r="E49" s="6">
        <v>22.4</v>
      </c>
      <c r="F49" s="18">
        <f t="shared" si="0"/>
        <v>447.99999999999994</v>
      </c>
      <c r="G49" s="82">
        <f t="shared" si="1"/>
        <v>86.666666666666657</v>
      </c>
    </row>
    <row r="50" spans="1:7" ht="67.5">
      <c r="A50" s="91" t="s">
        <v>277</v>
      </c>
      <c r="B50" s="92" t="s">
        <v>278</v>
      </c>
      <c r="C50" s="83">
        <v>45</v>
      </c>
      <c r="D50" s="24">
        <v>36.9</v>
      </c>
      <c r="E50" s="6">
        <v>23.1</v>
      </c>
      <c r="F50" s="18">
        <f t="shared" si="0"/>
        <v>62.60162601626017</v>
      </c>
      <c r="G50" s="82">
        <f t="shared" si="1"/>
        <v>-48.666666666666664</v>
      </c>
    </row>
    <row r="51" spans="1:7" ht="56.25">
      <c r="A51" s="91" t="s">
        <v>279</v>
      </c>
      <c r="B51" s="92" t="s">
        <v>280</v>
      </c>
      <c r="C51" s="83">
        <v>104.7</v>
      </c>
      <c r="D51" s="24">
        <v>150</v>
      </c>
      <c r="E51" s="6">
        <v>119.1</v>
      </c>
      <c r="F51" s="18">
        <f t="shared" si="0"/>
        <v>79.399999999999991</v>
      </c>
      <c r="G51" s="82">
        <f t="shared" si="1"/>
        <v>13.753581661891118</v>
      </c>
    </row>
    <row r="52" spans="1:7" ht="56.25">
      <c r="A52" s="91" t="s">
        <v>281</v>
      </c>
      <c r="B52" s="92" t="s">
        <v>282</v>
      </c>
      <c r="C52" s="83">
        <v>226.4</v>
      </c>
      <c r="D52" s="24">
        <v>476</v>
      </c>
      <c r="E52" s="6">
        <v>240.4</v>
      </c>
      <c r="F52" s="18">
        <f t="shared" si="0"/>
        <v>50.504201680672267</v>
      </c>
      <c r="G52" s="82">
        <f t="shared" si="1"/>
        <v>6.1837455830388706</v>
      </c>
    </row>
    <row r="53" spans="1:7" ht="33.75">
      <c r="A53" s="91" t="s">
        <v>283</v>
      </c>
      <c r="B53" s="92" t="s">
        <v>284</v>
      </c>
      <c r="C53" s="83">
        <v>7526.6</v>
      </c>
      <c r="D53" s="24">
        <v>7000</v>
      </c>
      <c r="E53" s="6">
        <v>4962.3999999999996</v>
      </c>
      <c r="F53" s="18">
        <f t="shared" si="0"/>
        <v>70.891428571428563</v>
      </c>
      <c r="G53" s="82">
        <f t="shared" si="1"/>
        <v>-34.068503706853036</v>
      </c>
    </row>
    <row r="54" spans="1:7" ht="33.75">
      <c r="A54" s="91" t="s">
        <v>285</v>
      </c>
      <c r="B54" s="92" t="s">
        <v>286</v>
      </c>
      <c r="C54" s="83">
        <v>14.1</v>
      </c>
      <c r="D54" s="24">
        <v>69.900000000000006</v>
      </c>
      <c r="E54" s="6">
        <v>27.4</v>
      </c>
      <c r="F54" s="18">
        <f t="shared" si="0"/>
        <v>39.19885550786838</v>
      </c>
      <c r="G54" s="82">
        <f t="shared" si="1"/>
        <v>94.326241134751768</v>
      </c>
    </row>
    <row r="55" spans="1:7" ht="73.5">
      <c r="A55" s="21" t="s">
        <v>287</v>
      </c>
      <c r="B55" s="79" t="s">
        <v>288</v>
      </c>
      <c r="C55" s="97">
        <f>C57+C56</f>
        <v>331.70000000000005</v>
      </c>
      <c r="D55" s="5">
        <f>D56+D57</f>
        <v>600</v>
      </c>
      <c r="E55" s="5">
        <f>E56+E57</f>
        <v>316.89999999999998</v>
      </c>
      <c r="F55" s="31">
        <f t="shared" si="0"/>
        <v>52.81666666666667</v>
      </c>
      <c r="G55" s="76">
        <f t="shared" si="1"/>
        <v>-4.4618631293337643</v>
      </c>
    </row>
    <row r="56" spans="1:7" ht="67.5">
      <c r="A56" s="84" t="s">
        <v>289</v>
      </c>
      <c r="B56" s="85" t="s">
        <v>290</v>
      </c>
      <c r="C56" s="83">
        <v>2.6</v>
      </c>
      <c r="D56" s="24">
        <v>100</v>
      </c>
      <c r="E56" s="98">
        <v>91.9</v>
      </c>
      <c r="F56" s="18">
        <f t="shared" si="0"/>
        <v>91.9</v>
      </c>
      <c r="G56" s="82">
        <f t="shared" si="1"/>
        <v>3434.6153846153843</v>
      </c>
    </row>
    <row r="57" spans="1:7" ht="67.5">
      <c r="A57" s="84" t="s">
        <v>291</v>
      </c>
      <c r="B57" s="85" t="s">
        <v>292</v>
      </c>
      <c r="C57" s="83">
        <v>329.1</v>
      </c>
      <c r="D57" s="24">
        <v>500</v>
      </c>
      <c r="E57" s="98">
        <v>225</v>
      </c>
      <c r="F57" s="18">
        <f t="shared" si="0"/>
        <v>45</v>
      </c>
      <c r="G57" s="82">
        <f t="shared" si="1"/>
        <v>-31.631722880583411</v>
      </c>
    </row>
    <row r="58" spans="1:7" ht="21">
      <c r="A58" s="19" t="s">
        <v>293</v>
      </c>
      <c r="B58" s="77" t="s">
        <v>294</v>
      </c>
      <c r="C58" s="78">
        <f>C59</f>
        <v>260.5</v>
      </c>
      <c r="D58" s="10">
        <f>D59</f>
        <v>305.40000000000003</v>
      </c>
      <c r="E58" s="10">
        <f>E59</f>
        <v>269.3</v>
      </c>
      <c r="F58" s="31">
        <f t="shared" si="0"/>
        <v>88.179436804191212</v>
      </c>
      <c r="G58" s="76">
        <f t="shared" si="1"/>
        <v>3.3781190019193872</v>
      </c>
    </row>
    <row r="59" spans="1:7" ht="21">
      <c r="A59" s="21" t="s">
        <v>295</v>
      </c>
      <c r="B59" s="79" t="s">
        <v>296</v>
      </c>
      <c r="C59" s="80">
        <f>C60+C61+C62+C63</f>
        <v>260.5</v>
      </c>
      <c r="D59" s="7">
        <f>D60+D61+D62+D63</f>
        <v>305.40000000000003</v>
      </c>
      <c r="E59" s="7">
        <f>E60+E61+E62+E63</f>
        <v>269.3</v>
      </c>
      <c r="F59" s="31">
        <f t="shared" si="0"/>
        <v>88.179436804191212</v>
      </c>
      <c r="G59" s="76">
        <f t="shared" si="1"/>
        <v>3.3781190019193872</v>
      </c>
    </row>
    <row r="60" spans="1:7" ht="22.5">
      <c r="A60" s="8" t="s">
        <v>297</v>
      </c>
      <c r="B60" s="9" t="s">
        <v>298</v>
      </c>
      <c r="C60" s="81">
        <v>125.2</v>
      </c>
      <c r="D60" s="24">
        <v>188.6</v>
      </c>
      <c r="E60" s="6">
        <v>180.3</v>
      </c>
      <c r="F60" s="18">
        <f t="shared" si="0"/>
        <v>95.599151643690362</v>
      </c>
      <c r="G60" s="82">
        <f t="shared" si="1"/>
        <v>44.009584664536732</v>
      </c>
    </row>
    <row r="61" spans="1:7" ht="22.5">
      <c r="A61" s="8" t="s">
        <v>299</v>
      </c>
      <c r="B61" s="9" t="s">
        <v>300</v>
      </c>
      <c r="C61" s="81">
        <v>52.1</v>
      </c>
      <c r="D61" s="24">
        <v>92</v>
      </c>
      <c r="E61" s="6">
        <v>221.5</v>
      </c>
      <c r="F61" s="18">
        <f t="shared" si="0"/>
        <v>240.76086956521738</v>
      </c>
      <c r="G61" s="82">
        <f t="shared" si="1"/>
        <v>325.14395393474086</v>
      </c>
    </row>
    <row r="62" spans="1:7">
      <c r="A62" s="91" t="s">
        <v>301</v>
      </c>
      <c r="B62" s="92" t="s">
        <v>302</v>
      </c>
      <c r="C62" s="81">
        <v>83</v>
      </c>
      <c r="D62" s="24">
        <v>24.8</v>
      </c>
      <c r="E62" s="6">
        <v>-132.5</v>
      </c>
      <c r="F62" s="18">
        <f t="shared" si="0"/>
        <v>-534.27419354838707</v>
      </c>
      <c r="G62" s="82">
        <f t="shared" si="1"/>
        <v>-259.63855421686748</v>
      </c>
    </row>
    <row r="63" spans="1:7">
      <c r="A63" s="91" t="s">
        <v>303</v>
      </c>
      <c r="B63" s="92" t="s">
        <v>304</v>
      </c>
      <c r="C63" s="81">
        <v>0.2</v>
      </c>
      <c r="D63" s="24"/>
      <c r="E63" s="6"/>
      <c r="F63" s="18"/>
      <c r="G63" s="82">
        <f t="shared" si="1"/>
        <v>-100</v>
      </c>
    </row>
    <row r="64" spans="1:7" ht="21">
      <c r="A64" s="19" t="s">
        <v>305</v>
      </c>
      <c r="B64" s="77" t="s">
        <v>306</v>
      </c>
      <c r="C64" s="80">
        <f>C65</f>
        <v>626.59999999999991</v>
      </c>
      <c r="D64" s="4">
        <f>D65</f>
        <v>30</v>
      </c>
      <c r="E64" s="4">
        <f>E65</f>
        <v>621.90000000000009</v>
      </c>
      <c r="F64" s="31">
        <f t="shared" si="0"/>
        <v>2073.0000000000005</v>
      </c>
      <c r="G64" s="76">
        <f t="shared" si="1"/>
        <v>-0.75007979572292527</v>
      </c>
    </row>
    <row r="65" spans="1:7">
      <c r="A65" s="21" t="s">
        <v>307</v>
      </c>
      <c r="B65" s="79" t="s">
        <v>308</v>
      </c>
      <c r="C65" s="97">
        <f>C66+C68+C67+C69</f>
        <v>626.59999999999991</v>
      </c>
      <c r="D65" s="5">
        <f>D66+D67+D68+D69</f>
        <v>30</v>
      </c>
      <c r="E65" s="5">
        <f>E66+E67+E68+E69</f>
        <v>621.90000000000009</v>
      </c>
      <c r="F65" s="31">
        <f t="shared" si="0"/>
        <v>2073.0000000000005</v>
      </c>
      <c r="G65" s="76">
        <f t="shared" si="1"/>
        <v>-0.75007979572292527</v>
      </c>
    </row>
    <row r="66" spans="1:7" ht="33.75">
      <c r="A66" s="87" t="s">
        <v>309</v>
      </c>
      <c r="B66" s="88" t="s">
        <v>310</v>
      </c>
      <c r="C66" s="83"/>
      <c r="D66" s="24"/>
      <c r="E66" s="6">
        <v>215.2</v>
      </c>
      <c r="F66" s="18"/>
      <c r="G66" s="82"/>
    </row>
    <row r="67" spans="1:7" ht="33.75">
      <c r="A67" s="87" t="s">
        <v>311</v>
      </c>
      <c r="B67" s="88" t="s">
        <v>312</v>
      </c>
      <c r="C67" s="83">
        <v>131</v>
      </c>
      <c r="D67" s="24"/>
      <c r="E67" s="6"/>
      <c r="F67" s="18"/>
      <c r="G67" s="82">
        <f t="shared" ref="G67:G69" si="2">E67*100/C67-100</f>
        <v>-100</v>
      </c>
    </row>
    <row r="68" spans="1:7" ht="22.5">
      <c r="A68" s="91" t="s">
        <v>313</v>
      </c>
      <c r="B68" s="92" t="s">
        <v>314</v>
      </c>
      <c r="C68" s="83">
        <v>481.8</v>
      </c>
      <c r="D68" s="24"/>
      <c r="E68" s="6">
        <v>382.5</v>
      </c>
      <c r="F68" s="18"/>
      <c r="G68" s="82">
        <f t="shared" si="2"/>
        <v>-20.61021170610212</v>
      </c>
    </row>
    <row r="69" spans="1:7" ht="22.5">
      <c r="A69" s="91" t="s">
        <v>315</v>
      </c>
      <c r="B69" s="92" t="s">
        <v>316</v>
      </c>
      <c r="C69" s="83">
        <v>13.8</v>
      </c>
      <c r="D69" s="24">
        <v>30</v>
      </c>
      <c r="E69" s="6">
        <v>24.2</v>
      </c>
      <c r="F69" s="18">
        <f t="shared" ref="F69" si="3">E69/D69*100</f>
        <v>80.666666666666657</v>
      </c>
      <c r="G69" s="82">
        <f t="shared" si="2"/>
        <v>75.36231884057969</v>
      </c>
    </row>
    <row r="70" spans="1:7" ht="21">
      <c r="A70" s="19" t="s">
        <v>317</v>
      </c>
      <c r="B70" s="77" t="s">
        <v>318</v>
      </c>
      <c r="C70" s="78">
        <f>C71+C74</f>
        <v>4769.7999999999993</v>
      </c>
      <c r="D70" s="99">
        <f>D71+D74</f>
        <v>7700</v>
      </c>
      <c r="E70" s="4">
        <f>E71+E74</f>
        <v>2647.7</v>
      </c>
      <c r="F70" s="31">
        <f t="shared" si="0"/>
        <v>34.385714285714286</v>
      </c>
      <c r="G70" s="76">
        <f t="shared" si="1"/>
        <v>-44.490335024529323</v>
      </c>
    </row>
    <row r="71" spans="1:7" ht="63">
      <c r="A71" s="21" t="s">
        <v>319</v>
      </c>
      <c r="B71" s="79" t="s">
        <v>320</v>
      </c>
      <c r="C71" s="97">
        <f>C72+C73</f>
        <v>993.9</v>
      </c>
      <c r="D71" s="5">
        <f>D72</f>
        <v>4100</v>
      </c>
      <c r="E71" s="5"/>
      <c r="F71" s="31"/>
      <c r="G71" s="76">
        <f t="shared" si="1"/>
        <v>-100</v>
      </c>
    </row>
    <row r="72" spans="1:7" ht="78.75">
      <c r="A72" s="91" t="s">
        <v>321</v>
      </c>
      <c r="B72" s="92" t="s">
        <v>322</v>
      </c>
      <c r="C72" s="83">
        <v>965.1</v>
      </c>
      <c r="D72" s="24">
        <v>4100</v>
      </c>
      <c r="E72" s="6"/>
      <c r="F72" s="31"/>
      <c r="G72" s="76">
        <f t="shared" si="1"/>
        <v>-100</v>
      </c>
    </row>
    <row r="73" spans="1:7" ht="78.75">
      <c r="A73" s="91" t="s">
        <v>323</v>
      </c>
      <c r="B73" s="85" t="s">
        <v>324</v>
      </c>
      <c r="C73" s="83">
        <v>28.8</v>
      </c>
      <c r="D73" s="24"/>
      <c r="E73" s="6"/>
      <c r="F73" s="31"/>
      <c r="G73" s="76">
        <f t="shared" si="1"/>
        <v>-100</v>
      </c>
    </row>
    <row r="74" spans="1:7" ht="31.5">
      <c r="A74" s="21" t="s">
        <v>325</v>
      </c>
      <c r="B74" s="79" t="s">
        <v>326</v>
      </c>
      <c r="C74" s="86">
        <f>C75+C77</f>
        <v>3775.8999999999996</v>
      </c>
      <c r="D74" s="7">
        <f>D75+D77</f>
        <v>3600</v>
      </c>
      <c r="E74" s="7">
        <f>E75+E77+E76</f>
        <v>2647.7</v>
      </c>
      <c r="F74" s="31">
        <f t="shared" si="0"/>
        <v>73.547222222222217</v>
      </c>
      <c r="G74" s="76">
        <f t="shared" si="1"/>
        <v>-29.878969252363675</v>
      </c>
    </row>
    <row r="75" spans="1:7" ht="56.25">
      <c r="A75" s="100" t="s">
        <v>327</v>
      </c>
      <c r="B75" s="92" t="s">
        <v>328</v>
      </c>
      <c r="C75" s="81">
        <v>1853.1</v>
      </c>
      <c r="D75" s="24">
        <v>2500</v>
      </c>
      <c r="E75" s="6">
        <v>1299.8</v>
      </c>
      <c r="F75" s="18">
        <f t="shared" si="0"/>
        <v>51.99199999999999</v>
      </c>
      <c r="G75" s="76">
        <f t="shared" si="1"/>
        <v>-29.858075657007177</v>
      </c>
    </row>
    <row r="76" spans="1:7" ht="45">
      <c r="A76" s="100" t="s">
        <v>329</v>
      </c>
      <c r="B76" s="92" t="s">
        <v>330</v>
      </c>
      <c r="C76" s="81"/>
      <c r="D76" s="24"/>
      <c r="E76" s="6">
        <v>641.70000000000005</v>
      </c>
      <c r="F76" s="18"/>
      <c r="G76" s="76"/>
    </row>
    <row r="77" spans="1:7" ht="63">
      <c r="A77" s="21" t="s">
        <v>331</v>
      </c>
      <c r="B77" s="79" t="s">
        <v>332</v>
      </c>
      <c r="C77" s="86">
        <f>C78+C79</f>
        <v>1922.8</v>
      </c>
      <c r="D77" s="5">
        <f>D78+D79</f>
        <v>1100</v>
      </c>
      <c r="E77" s="5">
        <f>E78+E79</f>
        <v>706.2</v>
      </c>
      <c r="F77" s="31">
        <f t="shared" si="0"/>
        <v>64.2</v>
      </c>
      <c r="G77" s="76">
        <f t="shared" si="1"/>
        <v>-63.272311212814643</v>
      </c>
    </row>
    <row r="78" spans="1:7" ht="78.75">
      <c r="A78" s="91" t="s">
        <v>333</v>
      </c>
      <c r="B78" s="92" t="s">
        <v>334</v>
      </c>
      <c r="C78" s="81">
        <v>579</v>
      </c>
      <c r="D78" s="24">
        <v>700</v>
      </c>
      <c r="E78" s="6">
        <v>421.2</v>
      </c>
      <c r="F78" s="18">
        <f t="shared" si="0"/>
        <v>60.171428571428564</v>
      </c>
      <c r="G78" s="82">
        <f t="shared" ref="G78:G113" si="4">E78*100/C78-100</f>
        <v>-27.253886010362692</v>
      </c>
    </row>
    <row r="79" spans="1:7" ht="56.25">
      <c r="A79" s="91" t="s">
        <v>335</v>
      </c>
      <c r="B79" s="92" t="s">
        <v>336</v>
      </c>
      <c r="C79" s="81">
        <v>1343.8</v>
      </c>
      <c r="D79" s="24">
        <v>400</v>
      </c>
      <c r="E79" s="6">
        <v>285</v>
      </c>
      <c r="F79" s="18">
        <f t="shared" si="0"/>
        <v>71.25</v>
      </c>
      <c r="G79" s="82">
        <f t="shared" si="4"/>
        <v>-78.791486828397083</v>
      </c>
    </row>
    <row r="80" spans="1:7">
      <c r="A80" s="19" t="s">
        <v>337</v>
      </c>
      <c r="B80" s="77" t="s">
        <v>338</v>
      </c>
      <c r="C80" s="78">
        <f>C81+C96+C101+C106</f>
        <v>1605.9</v>
      </c>
      <c r="D80" s="101">
        <f>D81+D96+D101+D106</f>
        <v>2381.5</v>
      </c>
      <c r="E80" s="101">
        <f>E81+E96+E101+E106+E99</f>
        <v>1686.7999999999997</v>
      </c>
      <c r="F80" s="31">
        <f t="shared" ref="F80:F107" si="5">E80/D80*100</f>
        <v>70.829309258870438</v>
      </c>
      <c r="G80" s="76">
        <f t="shared" si="4"/>
        <v>5.0376735786785929</v>
      </c>
    </row>
    <row r="81" spans="1:7" ht="31.5">
      <c r="A81" s="21" t="s">
        <v>339</v>
      </c>
      <c r="B81" s="79" t="s">
        <v>340</v>
      </c>
      <c r="C81" s="86">
        <f>C82+C83+C84+C86+C91+C92+C93+C94+C88+C89+C90</f>
        <v>1246.3</v>
      </c>
      <c r="D81" s="7">
        <f>D82+D83++D86+D88+D89+D90+D91+D92+D93+D94+D84</f>
        <v>66</v>
      </c>
      <c r="E81" s="7">
        <f>E82+E83++E86+E88+E89+E90+E91+E92+E93+E94+E84+E85+E95+E87</f>
        <v>863.1</v>
      </c>
      <c r="F81" s="31">
        <f t="shared" si="5"/>
        <v>1307.7272727272727</v>
      </c>
      <c r="G81" s="76">
        <f t="shared" si="4"/>
        <v>-30.74701115301292</v>
      </c>
    </row>
    <row r="82" spans="1:7" ht="67.5">
      <c r="A82" s="84" t="s">
        <v>341</v>
      </c>
      <c r="B82" s="85" t="s">
        <v>342</v>
      </c>
      <c r="C82" s="81">
        <v>39</v>
      </c>
      <c r="D82" s="24">
        <v>4</v>
      </c>
      <c r="E82" s="6">
        <v>101.8</v>
      </c>
      <c r="F82" s="18">
        <f t="shared" si="5"/>
        <v>2545</v>
      </c>
      <c r="G82" s="82">
        <f t="shared" si="4"/>
        <v>161.02564102564105</v>
      </c>
    </row>
    <row r="83" spans="1:7" ht="90">
      <c r="A83" s="84" t="s">
        <v>343</v>
      </c>
      <c r="B83" s="85" t="s">
        <v>344</v>
      </c>
      <c r="C83" s="81">
        <v>267.5</v>
      </c>
      <c r="D83" s="24">
        <v>20</v>
      </c>
      <c r="E83" s="6">
        <v>168.8</v>
      </c>
      <c r="F83" s="18">
        <f t="shared" si="5"/>
        <v>844.00000000000011</v>
      </c>
      <c r="G83" s="82">
        <f t="shared" si="4"/>
        <v>-36.89719626168224</v>
      </c>
    </row>
    <row r="84" spans="1:7" ht="67.5">
      <c r="A84" s="84" t="s">
        <v>345</v>
      </c>
      <c r="B84" s="85" t="s">
        <v>346</v>
      </c>
      <c r="C84" s="81">
        <v>43.3</v>
      </c>
      <c r="D84" s="24">
        <v>16</v>
      </c>
      <c r="E84" s="6">
        <v>15</v>
      </c>
      <c r="F84" s="18">
        <f t="shared" si="5"/>
        <v>93.75</v>
      </c>
      <c r="G84" s="82">
        <f t="shared" si="4"/>
        <v>-65.357967667436498</v>
      </c>
    </row>
    <row r="85" spans="1:7" ht="67.5">
      <c r="A85" s="84" t="s">
        <v>347</v>
      </c>
      <c r="B85" s="102" t="s">
        <v>348</v>
      </c>
      <c r="C85" s="81"/>
      <c r="D85" s="24"/>
      <c r="E85" s="6">
        <v>20</v>
      </c>
      <c r="F85" s="18"/>
      <c r="G85" s="82"/>
    </row>
    <row r="86" spans="1:7" ht="78.75">
      <c r="A86" s="84" t="s">
        <v>349</v>
      </c>
      <c r="B86" s="85" t="s">
        <v>350</v>
      </c>
      <c r="C86" s="81">
        <v>506</v>
      </c>
      <c r="D86" s="24"/>
      <c r="E86" s="6">
        <v>9.5</v>
      </c>
      <c r="F86" s="18"/>
      <c r="G86" s="82">
        <f t="shared" ref="G86:G92" si="6">E86*100/C86-100</f>
        <v>-98.122529644268781</v>
      </c>
    </row>
    <row r="87" spans="1:7" ht="67.5">
      <c r="A87" s="84" t="s">
        <v>351</v>
      </c>
      <c r="B87" s="85" t="s">
        <v>352</v>
      </c>
      <c r="C87" s="81"/>
      <c r="D87" s="24"/>
      <c r="E87" s="6">
        <v>10</v>
      </c>
      <c r="F87" s="18"/>
      <c r="G87" s="82"/>
    </row>
    <row r="88" spans="1:7" ht="67.5">
      <c r="A88" s="84" t="s">
        <v>353</v>
      </c>
      <c r="B88" s="85" t="s">
        <v>354</v>
      </c>
      <c r="C88" s="81">
        <v>6</v>
      </c>
      <c r="D88" s="24"/>
      <c r="E88" s="6"/>
      <c r="F88" s="18"/>
      <c r="G88" s="82">
        <f t="shared" si="6"/>
        <v>-100</v>
      </c>
    </row>
    <row r="89" spans="1:7" ht="67.5">
      <c r="A89" s="84" t="s">
        <v>355</v>
      </c>
      <c r="B89" s="85" t="s">
        <v>356</v>
      </c>
      <c r="C89" s="83">
        <v>18</v>
      </c>
      <c r="D89" s="24"/>
      <c r="E89" s="6">
        <v>10</v>
      </c>
      <c r="F89" s="18"/>
      <c r="G89" s="82">
        <f t="shared" si="6"/>
        <v>-44.444444444444443</v>
      </c>
    </row>
    <row r="90" spans="1:7" ht="90">
      <c r="A90" s="84" t="s">
        <v>357</v>
      </c>
      <c r="B90" s="85" t="s">
        <v>358</v>
      </c>
      <c r="C90" s="83">
        <v>78.7</v>
      </c>
      <c r="D90" s="24"/>
      <c r="E90" s="6">
        <v>26.8</v>
      </c>
      <c r="F90" s="18"/>
      <c r="G90" s="82">
        <f t="shared" si="6"/>
        <v>-65.946632782719178</v>
      </c>
    </row>
    <row r="91" spans="1:7" ht="101.25">
      <c r="A91" s="84" t="s">
        <v>359</v>
      </c>
      <c r="B91" s="85" t="s">
        <v>360</v>
      </c>
      <c r="C91" s="81">
        <v>37.700000000000003</v>
      </c>
      <c r="D91" s="24"/>
      <c r="E91" s="6">
        <v>14</v>
      </c>
      <c r="F91" s="18"/>
      <c r="G91" s="82">
        <f t="shared" si="6"/>
        <v>-62.864721485411145</v>
      </c>
    </row>
    <row r="92" spans="1:7" ht="78.75">
      <c r="A92" s="84" t="s">
        <v>361</v>
      </c>
      <c r="B92" s="85" t="s">
        <v>362</v>
      </c>
      <c r="C92" s="81">
        <v>4.3</v>
      </c>
      <c r="D92" s="24"/>
      <c r="E92" s="6">
        <v>2.9</v>
      </c>
      <c r="F92" s="18"/>
      <c r="G92" s="82">
        <f t="shared" si="6"/>
        <v>-32.558139534883722</v>
      </c>
    </row>
    <row r="93" spans="1:7" ht="67.5">
      <c r="A93" s="84" t="s">
        <v>363</v>
      </c>
      <c r="B93" s="85" t="s">
        <v>364</v>
      </c>
      <c r="C93" s="81">
        <v>72.900000000000006</v>
      </c>
      <c r="D93" s="24">
        <v>10</v>
      </c>
      <c r="E93" s="6">
        <v>169.9</v>
      </c>
      <c r="F93" s="18">
        <f t="shared" si="5"/>
        <v>1699.0000000000002</v>
      </c>
      <c r="G93" s="82">
        <f t="shared" si="4"/>
        <v>133.05898491083676</v>
      </c>
    </row>
    <row r="94" spans="1:7" ht="78.75">
      <c r="A94" s="84" t="s">
        <v>365</v>
      </c>
      <c r="B94" s="85" t="s">
        <v>366</v>
      </c>
      <c r="C94" s="83">
        <v>172.9</v>
      </c>
      <c r="D94" s="24">
        <v>16</v>
      </c>
      <c r="E94" s="6">
        <v>299.39999999999998</v>
      </c>
      <c r="F94" s="18">
        <f t="shared" si="5"/>
        <v>1871.2499999999998</v>
      </c>
      <c r="G94" s="82">
        <f t="shared" si="4"/>
        <v>73.163678426836299</v>
      </c>
    </row>
    <row r="95" spans="1:7" ht="123.75">
      <c r="A95" s="84" t="s">
        <v>367</v>
      </c>
      <c r="B95" s="103" t="s">
        <v>368</v>
      </c>
      <c r="C95" s="83"/>
      <c r="D95" s="24"/>
      <c r="E95" s="6">
        <v>15</v>
      </c>
      <c r="F95" s="18"/>
      <c r="G95" s="82"/>
    </row>
    <row r="96" spans="1:7" ht="94.5">
      <c r="A96" s="21" t="s">
        <v>369</v>
      </c>
      <c r="B96" s="79" t="s">
        <v>370</v>
      </c>
      <c r="C96" s="104">
        <f>C97</f>
        <v>4.9000000000000004</v>
      </c>
      <c r="D96" s="7"/>
      <c r="E96" s="7">
        <f>E97+E98</f>
        <v>416.2</v>
      </c>
      <c r="F96" s="18"/>
      <c r="G96" s="82">
        <f t="shared" ref="G96:G97" si="7">E96*100/C96-100</f>
        <v>8393.8775510204068</v>
      </c>
    </row>
    <row r="97" spans="1:7" ht="67.5">
      <c r="A97" s="84" t="s">
        <v>371</v>
      </c>
      <c r="B97" s="85" t="s">
        <v>372</v>
      </c>
      <c r="C97" s="83">
        <v>4.9000000000000004</v>
      </c>
      <c r="D97" s="24"/>
      <c r="E97" s="6"/>
      <c r="F97" s="18"/>
      <c r="G97" s="82">
        <f t="shared" si="7"/>
        <v>-100</v>
      </c>
    </row>
    <row r="98" spans="1:7" ht="67.5">
      <c r="A98" s="84" t="s">
        <v>373</v>
      </c>
      <c r="B98" s="85" t="s">
        <v>374</v>
      </c>
      <c r="C98" s="83"/>
      <c r="D98" s="24"/>
      <c r="E98" s="6">
        <v>416.2</v>
      </c>
      <c r="F98" s="18"/>
      <c r="G98" s="82"/>
    </row>
    <row r="99" spans="1:7" ht="56.25">
      <c r="A99" s="21" t="s">
        <v>375</v>
      </c>
      <c r="B99" s="85" t="s">
        <v>376</v>
      </c>
      <c r="C99" s="83"/>
      <c r="D99" s="24"/>
      <c r="E99" s="105">
        <f>E100</f>
        <v>1.6</v>
      </c>
      <c r="F99" s="18"/>
      <c r="G99" s="82"/>
    </row>
    <row r="100" spans="1:7" ht="45">
      <c r="A100" s="84" t="s">
        <v>377</v>
      </c>
      <c r="B100" s="85" t="s">
        <v>378</v>
      </c>
      <c r="C100" s="83"/>
      <c r="D100" s="24"/>
      <c r="E100" s="6">
        <v>1.6</v>
      </c>
      <c r="F100" s="18"/>
      <c r="G100" s="82"/>
    </row>
    <row r="101" spans="1:7" ht="21">
      <c r="A101" s="21" t="s">
        <v>379</v>
      </c>
      <c r="B101" s="79" t="s">
        <v>380</v>
      </c>
      <c r="C101" s="106">
        <f>C103+C104+C105+C102</f>
        <v>278.7</v>
      </c>
      <c r="D101" s="7">
        <f>D102+D103+D104+D105</f>
        <v>1880.5</v>
      </c>
      <c r="E101" s="7">
        <f>E102+E103+E104+E105</f>
        <v>316.09999999999997</v>
      </c>
      <c r="F101" s="31">
        <f t="shared" si="5"/>
        <v>16.80935921297527</v>
      </c>
      <c r="G101" s="76">
        <f t="shared" si="4"/>
        <v>13.419447434517394</v>
      </c>
    </row>
    <row r="102" spans="1:7" ht="56.25">
      <c r="A102" s="107" t="s">
        <v>381</v>
      </c>
      <c r="B102" s="108" t="s">
        <v>382</v>
      </c>
      <c r="C102" s="83"/>
      <c r="D102" s="24"/>
      <c r="E102" s="6">
        <v>3.1</v>
      </c>
      <c r="F102" s="18"/>
      <c r="G102" s="82"/>
    </row>
    <row r="103" spans="1:7" ht="45">
      <c r="A103" s="84" t="s">
        <v>383</v>
      </c>
      <c r="B103" s="85" t="s">
        <v>384</v>
      </c>
      <c r="C103" s="83">
        <v>18.5</v>
      </c>
      <c r="D103" s="24">
        <v>74.5</v>
      </c>
      <c r="E103" s="6">
        <v>147.5</v>
      </c>
      <c r="F103" s="18">
        <f t="shared" ref="F103:F104" si="8">E103/D103*100</f>
        <v>197.98657718120805</v>
      </c>
      <c r="G103" s="82">
        <f t="shared" ref="G103:G104" si="9">E103*100/C103-100</f>
        <v>697.29729729729729</v>
      </c>
    </row>
    <row r="104" spans="1:7" ht="56.25">
      <c r="A104" s="84" t="s">
        <v>385</v>
      </c>
      <c r="B104" s="85" t="s">
        <v>386</v>
      </c>
      <c r="C104" s="83">
        <v>250.8</v>
      </c>
      <c r="D104" s="24">
        <v>1803</v>
      </c>
      <c r="E104" s="6">
        <v>165.1</v>
      </c>
      <c r="F104" s="18">
        <f t="shared" si="8"/>
        <v>9.1569606211869097</v>
      </c>
      <c r="G104" s="82">
        <f t="shared" si="9"/>
        <v>-34.170653907496018</v>
      </c>
    </row>
    <row r="105" spans="1:7" ht="67.5">
      <c r="A105" s="84" t="s">
        <v>387</v>
      </c>
      <c r="B105" s="85" t="s">
        <v>388</v>
      </c>
      <c r="C105" s="109">
        <v>9.4</v>
      </c>
      <c r="D105" s="24">
        <v>3</v>
      </c>
      <c r="E105" s="6">
        <v>0.4</v>
      </c>
      <c r="F105" s="18">
        <f t="shared" si="5"/>
        <v>13.333333333333334</v>
      </c>
      <c r="G105" s="82">
        <f t="shared" si="4"/>
        <v>-95.744680851063833</v>
      </c>
    </row>
    <row r="106" spans="1:7" ht="21">
      <c r="A106" s="21" t="s">
        <v>389</v>
      </c>
      <c r="B106" s="79" t="s">
        <v>390</v>
      </c>
      <c r="C106" s="86">
        <f>C107</f>
        <v>76</v>
      </c>
      <c r="D106" s="5">
        <f>D107</f>
        <v>435</v>
      </c>
      <c r="E106" s="7">
        <f>E107</f>
        <v>89.8</v>
      </c>
      <c r="F106" s="31">
        <f t="shared" si="5"/>
        <v>20.643678160919539</v>
      </c>
      <c r="G106" s="76">
        <f t="shared" si="4"/>
        <v>18.15789473684211</v>
      </c>
    </row>
    <row r="107" spans="1:7" ht="90">
      <c r="A107" s="8" t="s">
        <v>391</v>
      </c>
      <c r="B107" s="9" t="s">
        <v>392</v>
      </c>
      <c r="C107" s="81">
        <v>76</v>
      </c>
      <c r="D107" s="24">
        <v>435</v>
      </c>
      <c r="E107" s="6">
        <v>89.8</v>
      </c>
      <c r="F107" s="18">
        <f t="shared" si="5"/>
        <v>20.643678160919539</v>
      </c>
      <c r="G107" s="82">
        <f t="shared" si="4"/>
        <v>18.15789473684211</v>
      </c>
    </row>
    <row r="108" spans="1:7">
      <c r="A108" s="19" t="s">
        <v>393</v>
      </c>
      <c r="B108" s="77" t="s">
        <v>394</v>
      </c>
      <c r="C108" s="110">
        <f>C109+C112</f>
        <v>692.5</v>
      </c>
      <c r="D108" s="10"/>
      <c r="E108" s="10">
        <f>E109+E112</f>
        <v>145.69999999999999</v>
      </c>
      <c r="F108" s="18"/>
      <c r="G108" s="76">
        <f t="shared" si="4"/>
        <v>-78.960288808664259</v>
      </c>
    </row>
    <row r="109" spans="1:7">
      <c r="A109" s="21" t="s">
        <v>395</v>
      </c>
      <c r="B109" s="79" t="s">
        <v>396</v>
      </c>
      <c r="C109" s="97">
        <f>C110+C111</f>
        <v>36.200000000000003</v>
      </c>
      <c r="D109" s="5"/>
      <c r="E109" s="7">
        <f>E110+E111</f>
        <v>141</v>
      </c>
      <c r="F109" s="18"/>
      <c r="G109" s="76">
        <f t="shared" si="4"/>
        <v>289.50276243093919</v>
      </c>
    </row>
    <row r="110" spans="1:7" ht="22.5">
      <c r="A110" s="8" t="s">
        <v>397</v>
      </c>
      <c r="B110" s="9" t="s">
        <v>398</v>
      </c>
      <c r="C110" s="83">
        <v>48.2</v>
      </c>
      <c r="D110" s="24"/>
      <c r="E110" s="6">
        <v>141</v>
      </c>
      <c r="F110" s="18"/>
      <c r="G110" s="82">
        <f t="shared" si="4"/>
        <v>192.53112033195021</v>
      </c>
    </row>
    <row r="111" spans="1:7" ht="22.5">
      <c r="A111" s="8" t="s">
        <v>399</v>
      </c>
      <c r="B111" s="9" t="s">
        <v>400</v>
      </c>
      <c r="C111" s="83">
        <v>-12</v>
      </c>
      <c r="D111" s="24"/>
      <c r="E111" s="6"/>
      <c r="F111" s="18"/>
      <c r="G111" s="82">
        <f t="shared" si="4"/>
        <v>-100</v>
      </c>
    </row>
    <row r="112" spans="1:7">
      <c r="A112" s="21" t="s">
        <v>401</v>
      </c>
      <c r="B112" s="79" t="s">
        <v>402</v>
      </c>
      <c r="C112" s="97">
        <f>C113</f>
        <v>656.3</v>
      </c>
      <c r="D112" s="7"/>
      <c r="E112" s="7">
        <f>E113</f>
        <v>4.7</v>
      </c>
      <c r="F112" s="18"/>
      <c r="G112" s="76">
        <f t="shared" si="4"/>
        <v>-99.28386408654579</v>
      </c>
    </row>
    <row r="113" spans="1:7" ht="22.5">
      <c r="A113" s="8" t="s">
        <v>403</v>
      </c>
      <c r="B113" s="9" t="s">
        <v>404</v>
      </c>
      <c r="C113" s="83">
        <v>656.3</v>
      </c>
      <c r="D113" s="6"/>
      <c r="E113" s="6">
        <v>4.7</v>
      </c>
      <c r="F113" s="18"/>
      <c r="G113" s="82">
        <f t="shared" si="4"/>
        <v>-99.28386408654579</v>
      </c>
    </row>
    <row r="114" spans="1:7">
      <c r="A114" s="16" t="s">
        <v>5</v>
      </c>
      <c r="B114" s="17" t="s">
        <v>6</v>
      </c>
      <c r="C114" s="3">
        <f>C115+C147+C153+C156</f>
        <v>555668.34060000011</v>
      </c>
      <c r="D114" s="3">
        <f>D115+D147+D153+D156</f>
        <v>1391681.4527300003</v>
      </c>
      <c r="E114" s="3">
        <f>E115+E147+E153+E156</f>
        <v>629417.74622000009</v>
      </c>
      <c r="F114" s="31">
        <f>E114/D114*100</f>
        <v>45.227141957327873</v>
      </c>
      <c r="G114" s="31">
        <f>E114*100/C114-100</f>
        <v>13.272198581687547</v>
      </c>
    </row>
    <row r="115" spans="1:7" ht="31.5">
      <c r="A115" s="19" t="s">
        <v>7</v>
      </c>
      <c r="B115" s="20" t="s">
        <v>8</v>
      </c>
      <c r="C115" s="4">
        <f>C116+C120+C145+C135</f>
        <v>553234.83370000008</v>
      </c>
      <c r="D115" s="4">
        <f>D116+D120+D135+D145</f>
        <v>1390471.3323300001</v>
      </c>
      <c r="E115" s="4">
        <f>E116+E120+E135+E145</f>
        <v>629105.60152000003</v>
      </c>
      <c r="F115" s="31">
        <f t="shared" ref="F115:F161" si="10">E115/D115*100</f>
        <v>45.24405407667151</v>
      </c>
      <c r="G115" s="31">
        <f t="shared" ref="G115:G161" si="11">E115*100/C115-100</f>
        <v>13.714025798516872</v>
      </c>
    </row>
    <row r="116" spans="1:7" ht="21">
      <c r="A116" s="21" t="s">
        <v>9</v>
      </c>
      <c r="B116" s="22" t="s">
        <v>10</v>
      </c>
      <c r="C116" s="5">
        <f>C117+C118</f>
        <v>47567.95</v>
      </c>
      <c r="D116" s="5">
        <f>D117+D118+D119</f>
        <v>74916.78</v>
      </c>
      <c r="E116" s="5">
        <f>E117+E118+E119</f>
        <v>39339.730000000003</v>
      </c>
      <c r="F116" s="31">
        <f t="shared" si="10"/>
        <v>52.511239805020992</v>
      </c>
      <c r="G116" s="31">
        <f t="shared" si="11"/>
        <v>-17.297823429430935</v>
      </c>
    </row>
    <row r="117" spans="1:7">
      <c r="A117" s="8" t="s">
        <v>11</v>
      </c>
      <c r="B117" s="23" t="s">
        <v>12</v>
      </c>
      <c r="C117" s="6">
        <v>24921.7</v>
      </c>
      <c r="D117" s="24">
        <v>28364.1</v>
      </c>
      <c r="E117" s="6">
        <v>14182.05</v>
      </c>
      <c r="F117" s="18">
        <f t="shared" si="10"/>
        <v>50</v>
      </c>
      <c r="G117" s="18">
        <f t="shared" si="11"/>
        <v>-43.093569058290569</v>
      </c>
    </row>
    <row r="118" spans="1:7" ht="22.5">
      <c r="A118" s="8" t="s">
        <v>13</v>
      </c>
      <c r="B118" s="23" t="s">
        <v>14</v>
      </c>
      <c r="C118" s="6">
        <v>22646.25</v>
      </c>
      <c r="D118" s="24">
        <v>42790</v>
      </c>
      <c r="E118" s="6">
        <v>21395</v>
      </c>
      <c r="F118" s="18">
        <f t="shared" si="10"/>
        <v>50</v>
      </c>
      <c r="G118" s="18">
        <f t="shared" si="11"/>
        <v>-5.5251973284760112</v>
      </c>
    </row>
    <row r="119" spans="1:7">
      <c r="A119" s="8" t="s">
        <v>15</v>
      </c>
      <c r="B119" s="23" t="s">
        <v>16</v>
      </c>
      <c r="C119" s="25"/>
      <c r="D119" s="24">
        <v>3762.68</v>
      </c>
      <c r="E119" s="6">
        <v>3762.68</v>
      </c>
      <c r="F119" s="18">
        <f t="shared" si="10"/>
        <v>100</v>
      </c>
      <c r="G119" s="18"/>
    </row>
    <row r="120" spans="1:7" ht="21">
      <c r="A120" s="21" t="s">
        <v>17</v>
      </c>
      <c r="B120" s="22" t="s">
        <v>18</v>
      </c>
      <c r="C120" s="7">
        <v>102029.1594</v>
      </c>
      <c r="D120" s="5">
        <f>D121+D122+D123+D124+D125+D126+D127+D128+D129+D130+D131+D132+D133+D134</f>
        <v>491339.51558000001</v>
      </c>
      <c r="E120" s="7">
        <v>136608.83840000001</v>
      </c>
      <c r="F120" s="31">
        <f t="shared" si="10"/>
        <v>27.803348615008218</v>
      </c>
      <c r="G120" s="31">
        <f t="shared" si="11"/>
        <v>33.891957165335612</v>
      </c>
    </row>
    <row r="121" spans="1:7" ht="22.5">
      <c r="A121" s="8" t="s">
        <v>19</v>
      </c>
      <c r="B121" s="23" t="s">
        <v>20</v>
      </c>
      <c r="C121" s="7"/>
      <c r="D121" s="24">
        <v>60827.644399999997</v>
      </c>
      <c r="E121" s="6">
        <v>142.215</v>
      </c>
      <c r="F121" s="18">
        <f t="shared" si="10"/>
        <v>0.23379994639411025</v>
      </c>
      <c r="G121" s="18"/>
    </row>
    <row r="122" spans="1:7" ht="101.25">
      <c r="A122" s="8" t="s">
        <v>21</v>
      </c>
      <c r="B122" s="23" t="s">
        <v>22</v>
      </c>
      <c r="C122" s="6">
        <v>2125.7332000000001</v>
      </c>
      <c r="D122" s="24">
        <v>136653.3308</v>
      </c>
      <c r="E122" s="6">
        <v>0</v>
      </c>
      <c r="F122" s="18">
        <f t="shared" si="10"/>
        <v>0</v>
      </c>
      <c r="G122" s="18">
        <f t="shared" si="11"/>
        <v>-100</v>
      </c>
    </row>
    <row r="123" spans="1:7" ht="67.5">
      <c r="A123" s="8" t="s">
        <v>23</v>
      </c>
      <c r="B123" s="23" t="s">
        <v>24</v>
      </c>
      <c r="C123" s="6">
        <v>89.504599999999996</v>
      </c>
      <c r="D123" s="24">
        <v>2928.3483999999999</v>
      </c>
      <c r="E123" s="6">
        <v>0</v>
      </c>
      <c r="F123" s="18">
        <f t="shared" si="10"/>
        <v>0</v>
      </c>
      <c r="G123" s="18">
        <f t="shared" si="11"/>
        <v>-100</v>
      </c>
    </row>
    <row r="124" spans="1:7" ht="45">
      <c r="A124" s="8" t="s">
        <v>25</v>
      </c>
      <c r="B124" s="23" t="s">
        <v>26</v>
      </c>
      <c r="C124" s="6">
        <v>8001.7</v>
      </c>
      <c r="D124" s="24">
        <v>15481.6</v>
      </c>
      <c r="E124" s="6">
        <v>8381.6</v>
      </c>
      <c r="F124" s="18">
        <f t="shared" si="10"/>
        <v>54.139107069036797</v>
      </c>
      <c r="G124" s="18">
        <f t="shared" si="11"/>
        <v>4.7477411050151801</v>
      </c>
    </row>
    <row r="125" spans="1:7" ht="45">
      <c r="A125" s="8" t="s">
        <v>27</v>
      </c>
      <c r="B125" s="23" t="s">
        <v>28</v>
      </c>
      <c r="C125" s="6">
        <v>814.33360000000005</v>
      </c>
      <c r="D125" s="24">
        <v>932.04669999999999</v>
      </c>
      <c r="E125" s="6">
        <v>932.04669999999999</v>
      </c>
      <c r="F125" s="18">
        <f t="shared" si="10"/>
        <v>100</v>
      </c>
      <c r="G125" s="18">
        <f t="shared" si="11"/>
        <v>14.455144672895713</v>
      </c>
    </row>
    <row r="126" spans="1:7" ht="45">
      <c r="A126" s="8" t="s">
        <v>29</v>
      </c>
      <c r="B126" s="23" t="s">
        <v>30</v>
      </c>
      <c r="C126" s="6">
        <v>785.9923</v>
      </c>
      <c r="D126" s="24">
        <v>535.6</v>
      </c>
      <c r="E126" s="6">
        <v>535.6</v>
      </c>
      <c r="F126" s="18">
        <f t="shared" si="10"/>
        <v>100</v>
      </c>
      <c r="G126" s="18">
        <f t="shared" si="11"/>
        <v>-31.856838801092579</v>
      </c>
    </row>
    <row r="127" spans="1:7" ht="22.5">
      <c r="A127" s="8" t="s">
        <v>31</v>
      </c>
      <c r="B127" s="23" t="s">
        <v>32</v>
      </c>
      <c r="C127" s="26"/>
      <c r="D127" s="24">
        <v>787.75189999999998</v>
      </c>
      <c r="E127" s="6">
        <v>787.75189999999998</v>
      </c>
      <c r="F127" s="18">
        <f t="shared" si="10"/>
        <v>100</v>
      </c>
      <c r="G127" s="18"/>
    </row>
    <row r="128" spans="1:7" ht="22.5">
      <c r="A128" s="8" t="s">
        <v>33</v>
      </c>
      <c r="B128" s="23" t="s">
        <v>34</v>
      </c>
      <c r="C128" s="6">
        <v>2769.1660999999999</v>
      </c>
      <c r="D128" s="24">
        <v>1954.2648999999999</v>
      </c>
      <c r="E128" s="6">
        <v>0</v>
      </c>
      <c r="F128" s="18">
        <f t="shared" si="10"/>
        <v>0</v>
      </c>
      <c r="G128" s="18">
        <f t="shared" si="11"/>
        <v>-100</v>
      </c>
    </row>
    <row r="129" spans="1:7" ht="22.5">
      <c r="A129" s="8" t="s">
        <v>35</v>
      </c>
      <c r="B129" s="23" t="s">
        <v>36</v>
      </c>
      <c r="C129" s="25"/>
      <c r="D129" s="24">
        <v>55555.5556</v>
      </c>
      <c r="E129" s="6">
        <v>11547.0072</v>
      </c>
      <c r="F129" s="18">
        <f t="shared" si="10"/>
        <v>20.784612943372309</v>
      </c>
      <c r="G129" s="18"/>
    </row>
    <row r="130" spans="1:7">
      <c r="A130" s="8" t="s">
        <v>37</v>
      </c>
      <c r="B130" s="23" t="s">
        <v>38</v>
      </c>
      <c r="C130" s="25"/>
      <c r="D130" s="24">
        <v>408.18630000000002</v>
      </c>
      <c r="E130" s="6">
        <v>408.18630000000002</v>
      </c>
      <c r="F130" s="18">
        <f t="shared" si="10"/>
        <v>100</v>
      </c>
      <c r="G130" s="18"/>
    </row>
    <row r="131" spans="1:7" ht="22.5">
      <c r="A131" s="8" t="s">
        <v>39</v>
      </c>
      <c r="B131" s="23" t="s">
        <v>40</v>
      </c>
      <c r="C131" s="25"/>
      <c r="D131" s="24">
        <v>5372.1319999999996</v>
      </c>
      <c r="E131" s="6">
        <v>648.50199999999995</v>
      </c>
      <c r="F131" s="18">
        <f t="shared" si="10"/>
        <v>12.071594666698436</v>
      </c>
      <c r="G131" s="18"/>
    </row>
    <row r="132" spans="1:7" ht="22.5">
      <c r="A132" s="8" t="s">
        <v>41</v>
      </c>
      <c r="B132" s="23" t="s">
        <v>42</v>
      </c>
      <c r="C132" s="25"/>
      <c r="D132" s="24">
        <v>511</v>
      </c>
      <c r="E132" s="6">
        <v>511</v>
      </c>
      <c r="F132" s="18">
        <f t="shared" si="10"/>
        <v>100</v>
      </c>
      <c r="G132" s="18"/>
    </row>
    <row r="133" spans="1:7" ht="22.5">
      <c r="A133" s="8" t="s">
        <v>43</v>
      </c>
      <c r="B133" s="23" t="s">
        <v>44</v>
      </c>
      <c r="C133" s="25"/>
      <c r="D133" s="24">
        <v>49170.694499999998</v>
      </c>
      <c r="E133" s="6">
        <v>15000</v>
      </c>
      <c r="F133" s="18">
        <f t="shared" si="10"/>
        <v>30.505975464715068</v>
      </c>
      <c r="G133" s="18"/>
    </row>
    <row r="134" spans="1:7">
      <c r="A134" s="8" t="s">
        <v>45</v>
      </c>
      <c r="B134" s="23" t="s">
        <v>46</v>
      </c>
      <c r="C134" s="6">
        <v>87442.729600000006</v>
      </c>
      <c r="D134" s="24">
        <v>160221.36008000001</v>
      </c>
      <c r="E134" s="6">
        <v>97714.929300000003</v>
      </c>
      <c r="F134" s="18">
        <f t="shared" si="10"/>
        <v>60.987454638513881</v>
      </c>
      <c r="G134" s="18">
        <f t="shared" si="11"/>
        <v>11.747345659255345</v>
      </c>
    </row>
    <row r="135" spans="1:7" ht="21">
      <c r="A135" s="21" t="s">
        <v>47</v>
      </c>
      <c r="B135" s="22" t="s">
        <v>48</v>
      </c>
      <c r="C135" s="7">
        <f>C136+C137+C139+C140+C141+C142+C143+C144+C138</f>
        <v>387087.7243</v>
      </c>
      <c r="D135" s="5">
        <f>D136+D137+D139+D140+D141+D142+D143+D144</f>
        <v>801530.03674999997</v>
      </c>
      <c r="E135" s="5">
        <f>E136+E137+E139+E140+E141+E142+E143+E144</f>
        <v>438692.73311999999</v>
      </c>
      <c r="F135" s="18">
        <f t="shared" si="10"/>
        <v>54.731914339578246</v>
      </c>
      <c r="G135" s="18">
        <f t="shared" si="11"/>
        <v>13.331605623330276</v>
      </c>
    </row>
    <row r="136" spans="1:7" ht="33.75">
      <c r="A136" s="8" t="s">
        <v>49</v>
      </c>
      <c r="B136" s="23" t="s">
        <v>50</v>
      </c>
      <c r="C136" s="6">
        <v>19262.900000000001</v>
      </c>
      <c r="D136" s="24">
        <v>79801.281749999995</v>
      </c>
      <c r="E136" s="6">
        <v>21897.072120000001</v>
      </c>
      <c r="F136" s="18">
        <f t="shared" si="10"/>
        <v>27.439499265937545</v>
      </c>
      <c r="G136" s="18">
        <f t="shared" si="11"/>
        <v>13.674847089482896</v>
      </c>
    </row>
    <row r="137" spans="1:7" ht="56.25">
      <c r="A137" s="8" t="s">
        <v>51</v>
      </c>
      <c r="B137" s="23" t="s">
        <v>52</v>
      </c>
      <c r="C137" s="6">
        <v>4779.8999999999996</v>
      </c>
      <c r="D137" s="24">
        <v>9311</v>
      </c>
      <c r="E137" s="6">
        <v>4850</v>
      </c>
      <c r="F137" s="18">
        <f t="shared" si="10"/>
        <v>52.088927075502092</v>
      </c>
      <c r="G137" s="18">
        <f t="shared" si="11"/>
        <v>1.4665578777798771</v>
      </c>
    </row>
    <row r="138" spans="1:7" ht="56.25">
      <c r="A138" s="8" t="s">
        <v>97</v>
      </c>
      <c r="B138" s="9" t="s">
        <v>98</v>
      </c>
      <c r="C138" s="6">
        <v>6571.1911</v>
      </c>
      <c r="D138" s="24"/>
      <c r="E138" s="6"/>
      <c r="F138" s="18"/>
      <c r="G138" s="18">
        <f t="shared" si="11"/>
        <v>-100</v>
      </c>
    </row>
    <row r="139" spans="1:7" ht="33.75">
      <c r="A139" s="8" t="s">
        <v>53</v>
      </c>
      <c r="B139" s="23" t="s">
        <v>54</v>
      </c>
      <c r="C139" s="6">
        <v>1182.9331999999999</v>
      </c>
      <c r="D139" s="24">
        <v>3389.614</v>
      </c>
      <c r="E139" s="6">
        <v>1307.3209999999999</v>
      </c>
      <c r="F139" s="18">
        <f t="shared" si="10"/>
        <v>38.568432865807132</v>
      </c>
      <c r="G139" s="18">
        <f t="shared" si="11"/>
        <v>10.51520068926969</v>
      </c>
    </row>
    <row r="140" spans="1:7" ht="45">
      <c r="A140" s="8" t="s">
        <v>55</v>
      </c>
      <c r="B140" s="23" t="s">
        <v>56</v>
      </c>
      <c r="C140" s="6"/>
      <c r="D140" s="24">
        <v>578.08699999999999</v>
      </c>
      <c r="E140" s="6">
        <v>414.19</v>
      </c>
      <c r="F140" s="18">
        <f t="shared" si="10"/>
        <v>71.648385104664186</v>
      </c>
      <c r="G140" s="18"/>
    </row>
    <row r="141" spans="1:7" ht="45">
      <c r="A141" s="8" t="s">
        <v>57</v>
      </c>
      <c r="B141" s="23" t="s">
        <v>58</v>
      </c>
      <c r="C141" s="6"/>
      <c r="D141" s="24">
        <v>872.78399999999999</v>
      </c>
      <c r="E141" s="6">
        <v>0</v>
      </c>
      <c r="F141" s="18">
        <f t="shared" si="10"/>
        <v>0</v>
      </c>
      <c r="G141" s="18"/>
    </row>
    <row r="142" spans="1:7" ht="56.25">
      <c r="A142" s="8" t="s">
        <v>59</v>
      </c>
      <c r="B142" s="23" t="s">
        <v>60</v>
      </c>
      <c r="C142" s="6"/>
      <c r="D142" s="24">
        <v>872.78399999999999</v>
      </c>
      <c r="E142" s="6">
        <v>0</v>
      </c>
      <c r="F142" s="18">
        <f t="shared" si="10"/>
        <v>0</v>
      </c>
      <c r="G142" s="18"/>
    </row>
    <row r="143" spans="1:7" ht="22.5">
      <c r="A143" s="8" t="s">
        <v>61</v>
      </c>
      <c r="B143" s="23" t="s">
        <v>62</v>
      </c>
      <c r="C143" s="6"/>
      <c r="D143" s="24">
        <v>86.385999999999996</v>
      </c>
      <c r="E143" s="6">
        <v>17.05</v>
      </c>
      <c r="F143" s="18">
        <f t="shared" si="10"/>
        <v>19.736994420392197</v>
      </c>
      <c r="G143" s="18"/>
    </row>
    <row r="144" spans="1:7">
      <c r="A144" s="8" t="s">
        <v>63</v>
      </c>
      <c r="B144" s="23" t="s">
        <v>64</v>
      </c>
      <c r="C144" s="6">
        <v>355290.8</v>
      </c>
      <c r="D144" s="24">
        <v>706618.1</v>
      </c>
      <c r="E144" s="6">
        <v>410207.1</v>
      </c>
      <c r="F144" s="18">
        <f t="shared" si="10"/>
        <v>58.052164245438945</v>
      </c>
      <c r="G144" s="18">
        <f t="shared" si="11"/>
        <v>15.456718834261963</v>
      </c>
    </row>
    <row r="145" spans="1:8">
      <c r="A145" s="21" t="s">
        <v>65</v>
      </c>
      <c r="B145" s="22" t="s">
        <v>66</v>
      </c>
      <c r="C145" s="7">
        <f>C146</f>
        <v>16550</v>
      </c>
      <c r="D145" s="5">
        <f>D146</f>
        <v>22685</v>
      </c>
      <c r="E145" s="5">
        <f>E146</f>
        <v>14464.3</v>
      </c>
      <c r="F145" s="31">
        <f t="shared" si="10"/>
        <v>63.761516420542208</v>
      </c>
      <c r="G145" s="31">
        <f t="shared" si="11"/>
        <v>-12.602416918429</v>
      </c>
    </row>
    <row r="146" spans="1:8" ht="56.25">
      <c r="A146" s="8" t="s">
        <v>67</v>
      </c>
      <c r="B146" s="23" t="s">
        <v>68</v>
      </c>
      <c r="C146" s="6">
        <v>16550</v>
      </c>
      <c r="D146" s="24">
        <v>22685</v>
      </c>
      <c r="E146" s="6">
        <v>14464.3</v>
      </c>
      <c r="F146" s="18">
        <f t="shared" si="10"/>
        <v>63.761516420542208</v>
      </c>
      <c r="G146" s="18">
        <f t="shared" si="11"/>
        <v>-12.602416918429</v>
      </c>
    </row>
    <row r="147" spans="1:8">
      <c r="A147" s="19" t="s">
        <v>69</v>
      </c>
      <c r="B147" s="20" t="s">
        <v>70</v>
      </c>
      <c r="C147" s="27">
        <f>C148</f>
        <v>3235.0999999999995</v>
      </c>
      <c r="D147" s="4">
        <f>D148</f>
        <v>84.6</v>
      </c>
      <c r="E147" s="10">
        <v>2612.0329999999999</v>
      </c>
      <c r="F147" s="31">
        <f t="shared" si="10"/>
        <v>3087.5094562647755</v>
      </c>
      <c r="G147" s="31">
        <f t="shared" si="11"/>
        <v>-19.259590120861787</v>
      </c>
    </row>
    <row r="148" spans="1:8" ht="21">
      <c r="A148" s="21" t="s">
        <v>96</v>
      </c>
      <c r="B148" s="22" t="s">
        <v>71</v>
      </c>
      <c r="C148" s="7">
        <f>C149+C150+C151+C152</f>
        <v>3235.0999999999995</v>
      </c>
      <c r="D148" s="5">
        <f>D149+D150+D151+D152</f>
        <v>84.6</v>
      </c>
      <c r="E148" s="5">
        <f>E149+E150+E151+E152</f>
        <v>2611.9830000000002</v>
      </c>
      <c r="F148" s="31">
        <f t="shared" si="10"/>
        <v>3087.4503546099295</v>
      </c>
      <c r="G148" s="31">
        <f t="shared" si="11"/>
        <v>-19.261135668140071</v>
      </c>
    </row>
    <row r="149" spans="1:8" ht="67.5">
      <c r="A149" s="8" t="s">
        <v>72</v>
      </c>
      <c r="B149" s="23" t="s">
        <v>73</v>
      </c>
      <c r="C149" s="6">
        <v>1.7</v>
      </c>
      <c r="D149" s="24"/>
      <c r="E149" s="6">
        <v>520.48299999999995</v>
      </c>
      <c r="F149" s="18"/>
      <c r="G149" s="18">
        <f t="shared" si="11"/>
        <v>30516.647058823528</v>
      </c>
    </row>
    <row r="150" spans="1:8" ht="22.5">
      <c r="A150" s="8" t="s">
        <v>74</v>
      </c>
      <c r="B150" s="23" t="s">
        <v>71</v>
      </c>
      <c r="C150" s="6">
        <v>2959.2</v>
      </c>
      <c r="D150" s="24"/>
      <c r="E150" s="6">
        <v>1981</v>
      </c>
      <c r="F150" s="18"/>
      <c r="G150" s="18">
        <f t="shared" si="11"/>
        <v>-33.056231413895645</v>
      </c>
    </row>
    <row r="151" spans="1:8" ht="33.75">
      <c r="A151" s="8" t="s">
        <v>76</v>
      </c>
      <c r="B151" s="23" t="s">
        <v>77</v>
      </c>
      <c r="C151" s="6">
        <v>141.19999999999999</v>
      </c>
      <c r="D151" s="24">
        <v>14.6</v>
      </c>
      <c r="E151" s="6">
        <v>20.5</v>
      </c>
      <c r="F151" s="18">
        <f t="shared" si="10"/>
        <v>140.41095890410961</v>
      </c>
      <c r="G151" s="18">
        <f t="shared" si="11"/>
        <v>-85.481586402266288</v>
      </c>
      <c r="H151" s="2"/>
    </row>
    <row r="152" spans="1:8" ht="22.5">
      <c r="A152" s="8" t="s">
        <v>78</v>
      </c>
      <c r="B152" s="23" t="s">
        <v>75</v>
      </c>
      <c r="C152" s="6">
        <v>133</v>
      </c>
      <c r="D152" s="24">
        <v>70</v>
      </c>
      <c r="E152" s="6">
        <v>90</v>
      </c>
      <c r="F152" s="18">
        <f t="shared" si="10"/>
        <v>128.57142857142858</v>
      </c>
      <c r="G152" s="18">
        <f t="shared" si="11"/>
        <v>-32.330827067669176</v>
      </c>
    </row>
    <row r="153" spans="1:8" ht="52.5">
      <c r="A153" s="19" t="s">
        <v>79</v>
      </c>
      <c r="B153" s="20" t="s">
        <v>80</v>
      </c>
      <c r="C153" s="10">
        <f>C154</f>
        <v>62.8</v>
      </c>
      <c r="D153" s="4">
        <v>1125.5204000000001</v>
      </c>
      <c r="E153" s="10">
        <f>E154</f>
        <v>29.85</v>
      </c>
      <c r="F153" s="31">
        <f t="shared" si="10"/>
        <v>2.6521065277892784</v>
      </c>
      <c r="G153" s="31">
        <f t="shared" si="11"/>
        <v>-52.468152866242036</v>
      </c>
    </row>
    <row r="154" spans="1:8" ht="73.5">
      <c r="A154" s="21" t="s">
        <v>81</v>
      </c>
      <c r="B154" s="22" t="s">
        <v>82</v>
      </c>
      <c r="C154" s="7">
        <f>C155</f>
        <v>62.8</v>
      </c>
      <c r="D154" s="5">
        <v>1125.5204000000001</v>
      </c>
      <c r="E154" s="7">
        <f>E155</f>
        <v>29.85</v>
      </c>
      <c r="F154" s="31">
        <f t="shared" si="10"/>
        <v>2.6521065277892784</v>
      </c>
      <c r="G154" s="31">
        <f t="shared" si="11"/>
        <v>-52.468152866242036</v>
      </c>
    </row>
    <row r="155" spans="1:8" ht="67.5">
      <c r="A155" s="8" t="s">
        <v>83</v>
      </c>
      <c r="B155" s="23" t="s">
        <v>84</v>
      </c>
      <c r="C155" s="6">
        <v>62.8</v>
      </c>
      <c r="D155" s="24">
        <v>1125.5204000000001</v>
      </c>
      <c r="E155" s="6">
        <v>29.85</v>
      </c>
      <c r="F155" s="18">
        <f t="shared" si="10"/>
        <v>2.6521065277892784</v>
      </c>
      <c r="G155" s="18">
        <f t="shared" si="11"/>
        <v>-52.468152866242036</v>
      </c>
    </row>
    <row r="156" spans="1:8" ht="42">
      <c r="A156" s="19" t="s">
        <v>85</v>
      </c>
      <c r="B156" s="20" t="s">
        <v>86</v>
      </c>
      <c r="C156" s="10">
        <f>C157</f>
        <v>-864.3931</v>
      </c>
      <c r="D156" s="4">
        <v>0</v>
      </c>
      <c r="E156" s="10">
        <f>E157</f>
        <v>-2329.7383</v>
      </c>
      <c r="F156" s="18"/>
      <c r="G156" s="31">
        <f t="shared" si="11"/>
        <v>169.52300984355378</v>
      </c>
    </row>
    <row r="157" spans="1:8" ht="42">
      <c r="A157" s="21" t="s">
        <v>87</v>
      </c>
      <c r="B157" s="22" t="s">
        <v>88</v>
      </c>
      <c r="C157" s="7">
        <v>-864.3931</v>
      </c>
      <c r="D157" s="5">
        <v>0</v>
      </c>
      <c r="E157" s="7">
        <v>-2329.7383</v>
      </c>
      <c r="F157" s="18"/>
      <c r="G157" s="31">
        <f t="shared" si="11"/>
        <v>169.52300984355378</v>
      </c>
    </row>
    <row r="158" spans="1:8" ht="56.25">
      <c r="A158" s="8" t="s">
        <v>89</v>
      </c>
      <c r="B158" s="23" t="s">
        <v>90</v>
      </c>
      <c r="C158" s="6"/>
      <c r="D158" s="24">
        <v>0</v>
      </c>
      <c r="E158" s="6">
        <v>-857.03399999999999</v>
      </c>
      <c r="F158" s="18"/>
      <c r="G158" s="18"/>
    </row>
    <row r="159" spans="1:8" ht="67.5">
      <c r="A159" s="8" t="s">
        <v>91</v>
      </c>
      <c r="B159" s="23" t="s">
        <v>92</v>
      </c>
      <c r="C159" s="25"/>
      <c r="D159" s="24">
        <v>0</v>
      </c>
      <c r="E159" s="6">
        <v>-857.03399999999999</v>
      </c>
      <c r="F159" s="18"/>
      <c r="G159" s="18"/>
    </row>
    <row r="160" spans="1:8" ht="45">
      <c r="A160" s="8" t="s">
        <v>93</v>
      </c>
      <c r="B160" s="23" t="s">
        <v>94</v>
      </c>
      <c r="C160" s="6">
        <v>-864.3931</v>
      </c>
      <c r="D160" s="24">
        <v>0</v>
      </c>
      <c r="E160" s="6">
        <v>-615.6703</v>
      </c>
      <c r="F160" s="18"/>
      <c r="G160" s="18">
        <f t="shared" si="11"/>
        <v>-28.774269484566688</v>
      </c>
    </row>
    <row r="161" spans="1:7">
      <c r="A161" s="28" t="s">
        <v>95</v>
      </c>
      <c r="B161" s="29"/>
      <c r="C161" s="30">
        <f>C114+C5</f>
        <v>740197.54060000007</v>
      </c>
      <c r="D161" s="30">
        <f>D114+D5</f>
        <v>1848703.9527300003</v>
      </c>
      <c r="E161" s="30">
        <f>E114+E5</f>
        <v>862040.24622000009</v>
      </c>
      <c r="F161" s="31">
        <f t="shared" si="10"/>
        <v>46.629437068440097</v>
      </c>
      <c r="G161" s="31">
        <f t="shared" si="11"/>
        <v>16.460836322319437</v>
      </c>
    </row>
    <row r="162" spans="1:7">
      <c r="A162" s="14"/>
      <c r="B162" s="14"/>
      <c r="C162" s="14"/>
      <c r="D162" s="14"/>
      <c r="E162" s="14"/>
      <c r="F162" s="15"/>
      <c r="G162" s="15"/>
    </row>
    <row r="163" spans="1:7">
      <c r="A163" s="61"/>
      <c r="B163" s="62"/>
      <c r="C163" s="62"/>
      <c r="D163" s="62"/>
      <c r="E163" s="62"/>
    </row>
  </sheetData>
  <mergeCells count="3">
    <mergeCell ref="A163:E163"/>
    <mergeCell ref="A1:G2"/>
    <mergeCell ref="A3:E3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J7" sqref="J7"/>
    </sheetView>
  </sheetViews>
  <sheetFormatPr defaultRowHeight="15"/>
  <cols>
    <col min="2" max="2" width="38.5703125" customWidth="1"/>
    <col min="3" max="3" width="10.5703125" customWidth="1"/>
    <col min="4" max="4" width="11" customWidth="1"/>
    <col min="6" max="6" width="10.7109375" customWidth="1"/>
    <col min="7" max="7" width="12.5703125" customWidth="1"/>
  </cols>
  <sheetData>
    <row r="1" spans="1:7">
      <c r="A1" s="63" t="s">
        <v>189</v>
      </c>
      <c r="B1" s="63"/>
      <c r="C1" s="63"/>
      <c r="D1" s="63"/>
      <c r="E1" s="63"/>
      <c r="F1" s="63"/>
      <c r="G1" s="63"/>
    </row>
    <row r="2" spans="1:7">
      <c r="A2" s="63"/>
      <c r="B2" s="63"/>
      <c r="C2" s="63"/>
      <c r="D2" s="63"/>
      <c r="E2" s="63"/>
      <c r="F2" s="63"/>
      <c r="G2" s="63"/>
    </row>
    <row r="3" spans="1:7" ht="63">
      <c r="A3" s="39" t="s">
        <v>174</v>
      </c>
      <c r="B3" s="39" t="s">
        <v>175</v>
      </c>
      <c r="C3" s="12" t="s">
        <v>176</v>
      </c>
      <c r="D3" s="12" t="s">
        <v>177</v>
      </c>
      <c r="E3" s="12" t="s">
        <v>101</v>
      </c>
      <c r="F3" s="12" t="s">
        <v>102</v>
      </c>
      <c r="G3" s="12" t="s">
        <v>178</v>
      </c>
    </row>
    <row r="4" spans="1:7">
      <c r="A4" s="16" t="s">
        <v>104</v>
      </c>
      <c r="B4" s="17" t="s">
        <v>105</v>
      </c>
      <c r="C4" s="35">
        <f>C5+C6+C7+C8+C9+C10+C11</f>
        <v>84744.582799999989</v>
      </c>
      <c r="D4" s="35">
        <f>D5+D6+D7+D8+D9+D10+D11</f>
        <v>216341.6746</v>
      </c>
      <c r="E4" s="35">
        <f>E5+E6+E7+E8+E9+E10+E11</f>
        <v>89473.533800000005</v>
      </c>
      <c r="F4" s="44">
        <f>E4/D4*100</f>
        <v>41.357511891978305</v>
      </c>
      <c r="G4" s="44">
        <f>E4*100/C4-100</f>
        <v>5.580239873456577</v>
      </c>
    </row>
    <row r="5" spans="1:7" ht="33.75">
      <c r="A5" s="40" t="s">
        <v>106</v>
      </c>
      <c r="B5" s="41" t="s">
        <v>107</v>
      </c>
      <c r="C5" s="36">
        <v>5702.4381000000003</v>
      </c>
      <c r="D5" s="43">
        <v>13908.243</v>
      </c>
      <c r="E5" s="36">
        <v>5988.4111000000003</v>
      </c>
      <c r="F5" s="42">
        <f t="shared" ref="F5:F39" si="0">E5/D5*100</f>
        <v>43.056560774786576</v>
      </c>
      <c r="G5" s="42">
        <f t="shared" ref="G5:G39" si="1">E5*100/C5-100</f>
        <v>5.0149251072098338</v>
      </c>
    </row>
    <row r="6" spans="1:7" ht="45">
      <c r="A6" s="40" t="s">
        <v>108</v>
      </c>
      <c r="B6" s="41" t="s">
        <v>109</v>
      </c>
      <c r="C6" s="36">
        <v>48.850200000000001</v>
      </c>
      <c r="D6" s="43">
        <v>150</v>
      </c>
      <c r="E6" s="36">
        <v>73.127499999999998</v>
      </c>
      <c r="F6" s="42">
        <f t="shared" si="0"/>
        <v>48.751666666666665</v>
      </c>
      <c r="G6" s="42">
        <f t="shared" si="1"/>
        <v>49.69744238508747</v>
      </c>
    </row>
    <row r="7" spans="1:7" ht="45">
      <c r="A7" s="40" t="s">
        <v>110</v>
      </c>
      <c r="B7" s="41" t="s">
        <v>111</v>
      </c>
      <c r="C7" s="36">
        <v>63322.547299999998</v>
      </c>
      <c r="D7" s="43">
        <v>142906.24770000001</v>
      </c>
      <c r="E7" s="36">
        <v>62919.0504</v>
      </c>
      <c r="F7" s="42">
        <f t="shared" si="0"/>
        <v>44.028201294658999</v>
      </c>
      <c r="G7" s="42">
        <f t="shared" si="1"/>
        <v>-0.6372088887839169</v>
      </c>
    </row>
    <row r="8" spans="1:7">
      <c r="A8" s="40" t="s">
        <v>112</v>
      </c>
      <c r="B8" s="41" t="s">
        <v>113</v>
      </c>
      <c r="C8" s="36">
        <v>0</v>
      </c>
      <c r="D8" s="43">
        <v>578.08699999999999</v>
      </c>
      <c r="E8" s="36">
        <v>414.19</v>
      </c>
      <c r="F8" s="42">
        <f t="shared" si="0"/>
        <v>71.648385104664186</v>
      </c>
      <c r="G8" s="42"/>
    </row>
    <row r="9" spans="1:7" ht="33.75">
      <c r="A9" s="40" t="s">
        <v>114</v>
      </c>
      <c r="B9" s="41" t="s">
        <v>115</v>
      </c>
      <c r="C9" s="36">
        <v>8612.0472000000009</v>
      </c>
      <c r="D9" s="43">
        <v>17908.987400000002</v>
      </c>
      <c r="E9" s="36">
        <v>7333.5547999999999</v>
      </c>
      <c r="F9" s="42">
        <f t="shared" si="0"/>
        <v>40.949019820070895</v>
      </c>
      <c r="G9" s="42">
        <f t="shared" si="1"/>
        <v>-14.845394716368958</v>
      </c>
    </row>
    <row r="10" spans="1:7">
      <c r="A10" s="40" t="s">
        <v>116</v>
      </c>
      <c r="B10" s="41" t="s">
        <v>117</v>
      </c>
      <c r="C10" s="36">
        <v>0</v>
      </c>
      <c r="D10" s="43">
        <v>872.5095</v>
      </c>
      <c r="E10" s="36">
        <v>0</v>
      </c>
      <c r="F10" s="42">
        <f t="shared" si="0"/>
        <v>0</v>
      </c>
      <c r="G10" s="42"/>
    </row>
    <row r="11" spans="1:7">
      <c r="A11" s="40" t="s">
        <v>118</v>
      </c>
      <c r="B11" s="41" t="s">
        <v>119</v>
      </c>
      <c r="C11" s="36">
        <v>7058.7</v>
      </c>
      <c r="D11" s="43">
        <v>40017.599999999999</v>
      </c>
      <c r="E11" s="36">
        <v>12745.2</v>
      </c>
      <c r="F11" s="42">
        <f t="shared" si="0"/>
        <v>31.848986445963778</v>
      </c>
      <c r="G11" s="42">
        <f t="shared" si="1"/>
        <v>80.560159802796562</v>
      </c>
    </row>
    <row r="12" spans="1:7" ht="21">
      <c r="A12" s="16" t="s">
        <v>120</v>
      </c>
      <c r="B12" s="17" t="s">
        <v>121</v>
      </c>
      <c r="C12" s="37">
        <v>600.50689999999997</v>
      </c>
      <c r="D12" s="35">
        <f>D13</f>
        <v>5775.5</v>
      </c>
      <c r="E12" s="35">
        <f>E13</f>
        <v>405.7</v>
      </c>
      <c r="F12" s="44">
        <f t="shared" si="0"/>
        <v>7.0245000432862952</v>
      </c>
      <c r="G12" s="44">
        <f t="shared" si="1"/>
        <v>-32.44040992701332</v>
      </c>
    </row>
    <row r="13" spans="1:7" ht="33.75">
      <c r="A13" s="40" t="s">
        <v>122</v>
      </c>
      <c r="B13" s="41" t="s">
        <v>123</v>
      </c>
      <c r="C13" s="36">
        <v>600.50689999999997</v>
      </c>
      <c r="D13" s="43">
        <v>5775.5</v>
      </c>
      <c r="E13" s="36">
        <v>405.7</v>
      </c>
      <c r="F13" s="42">
        <f t="shared" si="0"/>
        <v>7.0245000432862952</v>
      </c>
      <c r="G13" s="42">
        <f t="shared" si="1"/>
        <v>-32.44040992701332</v>
      </c>
    </row>
    <row r="14" spans="1:7">
      <c r="A14" s="16" t="s">
        <v>124</v>
      </c>
      <c r="B14" s="17" t="s">
        <v>125</v>
      </c>
      <c r="C14" s="35">
        <f>C15+C16</f>
        <v>29063.320599999999</v>
      </c>
      <c r="D14" s="35">
        <f>D15+D16</f>
        <v>152306.94279999999</v>
      </c>
      <c r="E14" s="37">
        <f>E15+E16</f>
        <v>35536.892399999997</v>
      </c>
      <c r="F14" s="44">
        <f t="shared" si="0"/>
        <v>23.332417909973309</v>
      </c>
      <c r="G14" s="44">
        <f t="shared" si="1"/>
        <v>22.274026733201296</v>
      </c>
    </row>
    <row r="15" spans="1:7">
      <c r="A15" s="40" t="s">
        <v>126</v>
      </c>
      <c r="B15" s="41" t="s">
        <v>127</v>
      </c>
      <c r="C15" s="36">
        <v>18352.900000000001</v>
      </c>
      <c r="D15" s="43">
        <v>112464.4</v>
      </c>
      <c r="E15" s="36">
        <v>19182.900000000001</v>
      </c>
      <c r="F15" s="42">
        <f t="shared" si="0"/>
        <v>17.056864216587648</v>
      </c>
      <c r="G15" s="42">
        <f t="shared" si="1"/>
        <v>4.5224460439494578</v>
      </c>
    </row>
    <row r="16" spans="1:7">
      <c r="A16" s="40" t="s">
        <v>128</v>
      </c>
      <c r="B16" s="41" t="s">
        <v>129</v>
      </c>
      <c r="C16" s="36">
        <v>10710.420599999999</v>
      </c>
      <c r="D16" s="43">
        <v>39842.542800000003</v>
      </c>
      <c r="E16" s="36">
        <v>16353.992399999999</v>
      </c>
      <c r="F16" s="42">
        <f t="shared" si="0"/>
        <v>41.046557901921858</v>
      </c>
      <c r="G16" s="42">
        <f t="shared" si="1"/>
        <v>52.692345247393945</v>
      </c>
    </row>
    <row r="17" spans="1:7">
      <c r="A17" s="16" t="s">
        <v>130</v>
      </c>
      <c r="B17" s="17" t="s">
        <v>131</v>
      </c>
      <c r="C17" s="35">
        <f>C18+C19+C20</f>
        <v>23483.811699999998</v>
      </c>
      <c r="D17" s="35">
        <v>336054.51199999999</v>
      </c>
      <c r="E17" s="37">
        <v>38147.836199999998</v>
      </c>
      <c r="F17" s="44">
        <f t="shared" si="0"/>
        <v>11.351681003467675</v>
      </c>
      <c r="G17" s="44">
        <f t="shared" si="1"/>
        <v>62.443119061459669</v>
      </c>
    </row>
    <row r="18" spans="1:7">
      <c r="A18" s="40" t="s">
        <v>132</v>
      </c>
      <c r="B18" s="41" t="s">
        <v>133</v>
      </c>
      <c r="C18" s="36">
        <v>6493.5099</v>
      </c>
      <c r="D18" s="43">
        <v>282188.701</v>
      </c>
      <c r="E18" s="36">
        <v>16797.965400000001</v>
      </c>
      <c r="F18" s="42">
        <f t="shared" si="0"/>
        <v>5.9527420270452289</v>
      </c>
      <c r="G18" s="42">
        <f t="shared" si="1"/>
        <v>158.68853145199643</v>
      </c>
    </row>
    <row r="19" spans="1:7">
      <c r="A19" s="40" t="s">
        <v>134</v>
      </c>
      <c r="B19" s="41" t="s">
        <v>135</v>
      </c>
      <c r="C19" s="36">
        <v>3215.5018</v>
      </c>
      <c r="D19" s="43">
        <v>8796.0136000000002</v>
      </c>
      <c r="E19" s="36">
        <v>3218.0313000000001</v>
      </c>
      <c r="F19" s="42">
        <f t="shared" si="0"/>
        <v>36.585110555081449</v>
      </c>
      <c r="G19" s="42">
        <f t="shared" si="1"/>
        <v>7.8665793314129928E-2</v>
      </c>
    </row>
    <row r="20" spans="1:7">
      <c r="A20" s="40" t="s">
        <v>136</v>
      </c>
      <c r="B20" s="41" t="s">
        <v>137</v>
      </c>
      <c r="C20" s="36">
        <v>13774.8</v>
      </c>
      <c r="D20" s="43">
        <v>45069.797400000003</v>
      </c>
      <c r="E20" s="36">
        <v>18131.839499999998</v>
      </c>
      <c r="F20" s="42">
        <f t="shared" si="0"/>
        <v>40.230576896269774</v>
      </c>
      <c r="G20" s="42">
        <f t="shared" si="1"/>
        <v>31.630510061852078</v>
      </c>
    </row>
    <row r="21" spans="1:7">
      <c r="A21" s="16" t="s">
        <v>138</v>
      </c>
      <c r="B21" s="17" t="s">
        <v>139</v>
      </c>
      <c r="C21" s="37">
        <v>514727.4841</v>
      </c>
      <c r="D21" s="35">
        <v>1055748.1776000001</v>
      </c>
      <c r="E21" s="37">
        <v>604263.42749999999</v>
      </c>
      <c r="F21" s="44">
        <f t="shared" si="0"/>
        <v>57.235564343918973</v>
      </c>
      <c r="G21" s="44">
        <f t="shared" si="1"/>
        <v>17.394824672429024</v>
      </c>
    </row>
    <row r="22" spans="1:7">
      <c r="A22" s="40" t="s">
        <v>140</v>
      </c>
      <c r="B22" s="41" t="s">
        <v>141</v>
      </c>
      <c r="C22" s="36">
        <v>135831.8683</v>
      </c>
      <c r="D22" s="43">
        <v>293377.82410000003</v>
      </c>
      <c r="E22" s="36">
        <v>166304.52249999999</v>
      </c>
      <c r="F22" s="42">
        <f t="shared" si="0"/>
        <v>56.686125820918839</v>
      </c>
      <c r="G22" s="42">
        <f t="shared" si="1"/>
        <v>22.434097816204442</v>
      </c>
    </row>
    <row r="23" spans="1:7">
      <c r="A23" s="40" t="s">
        <v>142</v>
      </c>
      <c r="B23" s="41" t="s">
        <v>143</v>
      </c>
      <c r="C23" s="36">
        <v>305653.57020000002</v>
      </c>
      <c r="D23" s="43">
        <v>621091.79799999995</v>
      </c>
      <c r="E23" s="36">
        <v>362282.98849999998</v>
      </c>
      <c r="F23" s="42">
        <f t="shared" si="0"/>
        <v>58.330022979952481</v>
      </c>
      <c r="G23" s="42">
        <f t="shared" si="1"/>
        <v>18.527321065788726</v>
      </c>
    </row>
    <row r="24" spans="1:7">
      <c r="A24" s="40" t="s">
        <v>144</v>
      </c>
      <c r="B24" s="41" t="s">
        <v>145</v>
      </c>
      <c r="C24" s="36">
        <v>52187.637900000002</v>
      </c>
      <c r="D24" s="43">
        <v>94716.307400000005</v>
      </c>
      <c r="E24" s="36">
        <v>53145.952599999997</v>
      </c>
      <c r="F24" s="42">
        <f t="shared" si="0"/>
        <v>56.110667802490774</v>
      </c>
      <c r="G24" s="42">
        <f t="shared" si="1"/>
        <v>1.8362867885231395</v>
      </c>
    </row>
    <row r="25" spans="1:7">
      <c r="A25" s="40" t="s">
        <v>146</v>
      </c>
      <c r="B25" s="41" t="s">
        <v>147</v>
      </c>
      <c r="C25" s="36">
        <v>2001.3320000000001</v>
      </c>
      <c r="D25" s="43">
        <v>2711.5463</v>
      </c>
      <c r="E25" s="36">
        <v>2087.6932999999999</v>
      </c>
      <c r="F25" s="42">
        <f t="shared" si="0"/>
        <v>76.992721828131792</v>
      </c>
      <c r="G25" s="42">
        <f t="shared" si="1"/>
        <v>4.3151910827388775</v>
      </c>
    </row>
    <row r="26" spans="1:7">
      <c r="A26" s="40" t="s">
        <v>148</v>
      </c>
      <c r="B26" s="41" t="s">
        <v>149</v>
      </c>
      <c r="C26" s="36">
        <v>19053.075700000001</v>
      </c>
      <c r="D26" s="43">
        <v>43850.701800000003</v>
      </c>
      <c r="E26" s="36">
        <v>20442.2706</v>
      </c>
      <c r="F26" s="42">
        <f t="shared" si="0"/>
        <v>46.617886968458961</v>
      </c>
      <c r="G26" s="42">
        <f t="shared" si="1"/>
        <v>7.2911844883920764</v>
      </c>
    </row>
    <row r="27" spans="1:7">
      <c r="A27" s="16" t="s">
        <v>150</v>
      </c>
      <c r="B27" s="17" t="s">
        <v>151</v>
      </c>
      <c r="C27" s="37">
        <v>83505.659400000004</v>
      </c>
      <c r="D27" s="35">
        <v>263919.94050000003</v>
      </c>
      <c r="E27" s="37">
        <v>90703.324299999993</v>
      </c>
      <c r="F27" s="44">
        <f t="shared" si="0"/>
        <v>34.367742023645988</v>
      </c>
      <c r="G27" s="44">
        <f t="shared" si="1"/>
        <v>8.6193737666599333</v>
      </c>
    </row>
    <row r="28" spans="1:7">
      <c r="A28" s="40" t="s">
        <v>152</v>
      </c>
      <c r="B28" s="41" t="s">
        <v>153</v>
      </c>
      <c r="C28" s="36">
        <v>67473.958199999994</v>
      </c>
      <c r="D28" s="43">
        <v>229687.44330000001</v>
      </c>
      <c r="E28" s="36">
        <v>74438.092499999999</v>
      </c>
      <c r="F28" s="42">
        <f t="shared" si="0"/>
        <v>32.408429224742036</v>
      </c>
      <c r="G28" s="42">
        <f t="shared" si="1"/>
        <v>10.321217971765591</v>
      </c>
    </row>
    <row r="29" spans="1:7" ht="22.5">
      <c r="A29" s="40" t="s">
        <v>154</v>
      </c>
      <c r="B29" s="41" t="s">
        <v>155</v>
      </c>
      <c r="C29" s="36">
        <v>16031.7012</v>
      </c>
      <c r="D29" s="43">
        <v>34232.497199999998</v>
      </c>
      <c r="E29" s="36">
        <v>16265.2318</v>
      </c>
      <c r="F29" s="42">
        <f t="shared" si="0"/>
        <v>47.514008998443735</v>
      </c>
      <c r="G29" s="42">
        <f t="shared" si="1"/>
        <v>1.4566800933141195</v>
      </c>
    </row>
    <row r="30" spans="1:7">
      <c r="A30" s="16" t="s">
        <v>156</v>
      </c>
      <c r="B30" s="17" t="s">
        <v>157</v>
      </c>
      <c r="C30" s="37">
        <v>24893.082299999998</v>
      </c>
      <c r="D30" s="35">
        <v>61583.288</v>
      </c>
      <c r="E30" s="37">
        <v>18862.088599999999</v>
      </c>
      <c r="F30" s="44">
        <f t="shared" si="0"/>
        <v>30.628583196142433</v>
      </c>
      <c r="G30" s="44">
        <f t="shared" si="1"/>
        <v>-24.227589124228302</v>
      </c>
    </row>
    <row r="31" spans="1:7">
      <c r="A31" s="40" t="s">
        <v>158</v>
      </c>
      <c r="B31" s="41" t="s">
        <v>159</v>
      </c>
      <c r="C31" s="36">
        <v>5856.0769</v>
      </c>
      <c r="D31" s="43">
        <v>11098.68</v>
      </c>
      <c r="E31" s="36">
        <v>6199.6765999999998</v>
      </c>
      <c r="F31" s="42">
        <f t="shared" si="0"/>
        <v>55.859585103814148</v>
      </c>
      <c r="G31" s="42">
        <f t="shared" si="1"/>
        <v>5.8674041660894289</v>
      </c>
    </row>
    <row r="32" spans="1:7">
      <c r="A32" s="40" t="s">
        <v>160</v>
      </c>
      <c r="B32" s="41" t="s">
        <v>161</v>
      </c>
      <c r="C32" s="36">
        <v>6225.5428000000002</v>
      </c>
      <c r="D32" s="43">
        <v>16313.52</v>
      </c>
      <c r="E32" s="36">
        <v>6285.04</v>
      </c>
      <c r="F32" s="42">
        <f t="shared" si="0"/>
        <v>38.526571825087416</v>
      </c>
      <c r="G32" s="42">
        <f t="shared" si="1"/>
        <v>0.95569497972128659</v>
      </c>
    </row>
    <row r="33" spans="1:7">
      <c r="A33" s="40" t="s">
        <v>162</v>
      </c>
      <c r="B33" s="41" t="s">
        <v>163</v>
      </c>
      <c r="C33" s="36">
        <v>12811.462600000001</v>
      </c>
      <c r="D33" s="43">
        <v>34171.088000000003</v>
      </c>
      <c r="E33" s="36">
        <v>6377.3720000000003</v>
      </c>
      <c r="F33" s="42">
        <f t="shared" si="0"/>
        <v>18.663063932877993</v>
      </c>
      <c r="G33" s="42">
        <f t="shared" si="1"/>
        <v>-50.221358800984987</v>
      </c>
    </row>
    <row r="34" spans="1:7">
      <c r="A34" s="16" t="s">
        <v>164</v>
      </c>
      <c r="B34" s="17" t="s">
        <v>165</v>
      </c>
      <c r="C34" s="37">
        <v>7225.1022000000003</v>
      </c>
      <c r="D34" s="35">
        <v>13426.424199999999</v>
      </c>
      <c r="E34" s="37">
        <v>6886.3603999999996</v>
      </c>
      <c r="F34" s="44">
        <f t="shared" si="0"/>
        <v>51.289608442432502</v>
      </c>
      <c r="G34" s="44">
        <f t="shared" si="1"/>
        <v>-4.6884015010888191</v>
      </c>
    </row>
    <row r="35" spans="1:7">
      <c r="A35" s="40" t="s">
        <v>166</v>
      </c>
      <c r="B35" s="41" t="s">
        <v>167</v>
      </c>
      <c r="C35" s="36">
        <v>7151.3842000000004</v>
      </c>
      <c r="D35" s="43">
        <v>13183.424199999999</v>
      </c>
      <c r="E35" s="36">
        <v>6819.9759000000004</v>
      </c>
      <c r="F35" s="42">
        <f t="shared" si="0"/>
        <v>51.731445461642664</v>
      </c>
      <c r="G35" s="42">
        <f t="shared" si="1"/>
        <v>-4.6341839667906441</v>
      </c>
    </row>
    <row r="36" spans="1:7">
      <c r="A36" s="40" t="s">
        <v>168</v>
      </c>
      <c r="B36" s="41" t="s">
        <v>169</v>
      </c>
      <c r="C36" s="36">
        <v>73.718000000000004</v>
      </c>
      <c r="D36" s="43">
        <v>243</v>
      </c>
      <c r="E36" s="36">
        <v>66.384500000000003</v>
      </c>
      <c r="F36" s="42">
        <f t="shared" si="0"/>
        <v>27.318724279835394</v>
      </c>
      <c r="G36" s="42">
        <f t="shared" si="1"/>
        <v>-9.9480452535337349</v>
      </c>
    </row>
    <row r="37" spans="1:7" ht="21">
      <c r="A37" s="16" t="s">
        <v>170</v>
      </c>
      <c r="B37" s="17" t="s">
        <v>171</v>
      </c>
      <c r="C37" s="37">
        <v>2.9359999999999999</v>
      </c>
      <c r="D37" s="35">
        <v>550</v>
      </c>
      <c r="E37" s="37">
        <v>2.6520999999999999</v>
      </c>
      <c r="F37" s="44">
        <f t="shared" si="0"/>
        <v>0.48219999999999996</v>
      </c>
      <c r="G37" s="44">
        <f t="shared" si="1"/>
        <v>-9.6696185286103571</v>
      </c>
    </row>
    <row r="38" spans="1:7" ht="22.5">
      <c r="A38" s="40" t="s">
        <v>172</v>
      </c>
      <c r="B38" s="41" t="s">
        <v>173</v>
      </c>
      <c r="C38" s="36">
        <v>2.9359999999999999</v>
      </c>
      <c r="D38" s="43">
        <v>550</v>
      </c>
      <c r="E38" s="36">
        <v>2.6520999999999999</v>
      </c>
      <c r="F38" s="42">
        <f t="shared" si="0"/>
        <v>0.48219999999999996</v>
      </c>
      <c r="G38" s="42">
        <f t="shared" si="1"/>
        <v>-9.6696185286103571</v>
      </c>
    </row>
    <row r="39" spans="1:7">
      <c r="A39" s="28" t="s">
        <v>95</v>
      </c>
      <c r="B39" s="29"/>
      <c r="C39" s="38">
        <f>C4+C12+C14+C17+C21+C27+C30+C34+C37</f>
        <v>768246.48599999992</v>
      </c>
      <c r="D39" s="38">
        <f t="shared" ref="D39:E39" si="2">D4+D12+D14+D17+D21+D27+D30+D34+D37</f>
        <v>2105706.4597</v>
      </c>
      <c r="E39" s="38">
        <f t="shared" si="2"/>
        <v>884281.8152999999</v>
      </c>
      <c r="F39" s="44">
        <f t="shared" si="0"/>
        <v>41.994543504700246</v>
      </c>
      <c r="G39" s="44">
        <f t="shared" si="1"/>
        <v>15.103919303836548</v>
      </c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C8" sqref="C8"/>
    </sheetView>
  </sheetViews>
  <sheetFormatPr defaultRowHeight="15"/>
  <cols>
    <col min="2" max="2" width="24.42578125" customWidth="1"/>
    <col min="3" max="3" width="11.140625" customWidth="1"/>
    <col min="4" max="4" width="12" customWidth="1"/>
    <col min="5" max="5" width="11.140625" customWidth="1"/>
    <col min="6" max="6" width="12" customWidth="1"/>
    <col min="7" max="7" width="15.42578125" customWidth="1"/>
  </cols>
  <sheetData>
    <row r="1" spans="1:7" ht="15.75">
      <c r="A1" s="66" t="s">
        <v>179</v>
      </c>
      <c r="B1" s="67"/>
      <c r="C1" s="67"/>
      <c r="D1" s="67"/>
      <c r="E1" s="67"/>
      <c r="F1" s="67"/>
      <c r="G1" s="68"/>
    </row>
    <row r="2" spans="1:7">
      <c r="A2" s="45"/>
      <c r="B2" s="45"/>
      <c r="C2" s="45"/>
      <c r="D2" s="45"/>
      <c r="E2" s="45"/>
      <c r="F2" s="45"/>
      <c r="G2" s="45"/>
    </row>
    <row r="3" spans="1:7" ht="89.25">
      <c r="A3" s="46" t="s">
        <v>180</v>
      </c>
      <c r="B3" s="47" t="s">
        <v>175</v>
      </c>
      <c r="C3" s="48" t="s">
        <v>181</v>
      </c>
      <c r="D3" s="48" t="s">
        <v>182</v>
      </c>
      <c r="E3" s="48" t="s">
        <v>183</v>
      </c>
      <c r="F3" s="49" t="s">
        <v>102</v>
      </c>
      <c r="G3" s="49" t="s">
        <v>184</v>
      </c>
    </row>
    <row r="4" spans="1:7">
      <c r="A4" s="69" t="s">
        <v>179</v>
      </c>
      <c r="B4" s="70"/>
      <c r="C4" s="70"/>
      <c r="D4" s="70"/>
      <c r="E4" s="70"/>
      <c r="F4" s="70"/>
      <c r="G4" s="71"/>
    </row>
    <row r="5" spans="1:7" ht="23.25">
      <c r="A5" s="50">
        <v>1020000</v>
      </c>
      <c r="B5" s="51" t="s">
        <v>185</v>
      </c>
      <c r="C5" s="52"/>
      <c r="D5" s="53">
        <v>21974</v>
      </c>
      <c r="E5" s="50"/>
      <c r="F5" s="54">
        <f t="shared" ref="F5:F6" si="0">E5/D5*100</f>
        <v>0</v>
      </c>
      <c r="G5" s="55"/>
    </row>
    <row r="6" spans="1:7" ht="34.5">
      <c r="A6" s="50">
        <v>1030000</v>
      </c>
      <c r="B6" s="51" t="s">
        <v>186</v>
      </c>
      <c r="C6" s="52"/>
      <c r="D6" s="53">
        <v>-293.60000000000002</v>
      </c>
      <c r="E6" s="56">
        <v>-293.60000000000002</v>
      </c>
      <c r="F6" s="54">
        <f t="shared" si="0"/>
        <v>100</v>
      </c>
      <c r="G6" s="55"/>
    </row>
    <row r="7" spans="1:7" ht="23.25">
      <c r="A7" s="50">
        <v>1050000</v>
      </c>
      <c r="B7" s="57" t="s">
        <v>187</v>
      </c>
      <c r="C7" s="53">
        <v>-45715.7</v>
      </c>
      <c r="D7" s="53">
        <v>151923.6</v>
      </c>
      <c r="E7" s="53">
        <v>-97436.3</v>
      </c>
      <c r="F7" s="54">
        <f>E7/D7*100</f>
        <v>-64.135065256484182</v>
      </c>
      <c r="G7" s="55">
        <f>E7*100/C7-100</f>
        <v>113.13531237627336</v>
      </c>
    </row>
    <row r="8" spans="1:7" ht="34.5">
      <c r="A8" s="50">
        <v>1060000</v>
      </c>
      <c r="B8" s="57" t="s">
        <v>188</v>
      </c>
      <c r="C8" s="53">
        <v>73764.7</v>
      </c>
      <c r="D8" s="53"/>
      <c r="E8" s="53">
        <v>119971.45974000001</v>
      </c>
      <c r="F8" s="54"/>
      <c r="G8" s="55">
        <f t="shared" ref="G8:G9" si="1">E8*100/C8-100</f>
        <v>62.640747864493477</v>
      </c>
    </row>
    <row r="9" spans="1:7">
      <c r="A9" s="72"/>
      <c r="B9" s="72"/>
      <c r="C9" s="58">
        <f t="shared" ref="C9" si="2">C5+C7+C8</f>
        <v>28049</v>
      </c>
      <c r="D9" s="58">
        <f>D5+D7+D8+D6</f>
        <v>173604</v>
      </c>
      <c r="E9" s="58">
        <f>E5+E7+E8+E6</f>
        <v>22241.559740000004</v>
      </c>
      <c r="F9" s="59">
        <f t="shared" ref="F9" si="3">E9/D9*100</f>
        <v>12.811663175963689</v>
      </c>
      <c r="G9" s="60">
        <f t="shared" si="1"/>
        <v>-20.704624977717557</v>
      </c>
    </row>
  </sheetData>
  <mergeCells count="3">
    <mergeCell ref="A1:G1"/>
    <mergeCell ref="A4:G4"/>
    <mergeCell ref="A9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аналитическая информация( месяц)&lt;/VariantName&gt;&#10;  &lt;VariantLink&gt;3443&lt;/VariantLink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F4CCFAE-D0FE-4669-A5A6-9E1BBB008C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2022-07-13T13:33:23Z</dcterms:created>
  <dcterms:modified xsi:type="dcterms:W3CDTF">2022-07-21T09:58:01Z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