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ЧБ" sheetId="2" r:id="rId1"/>
    <sheet name="РЧБ" sheetId="3" r:id="rId2"/>
  </sheets>
  <definedNames>
    <definedName name="_xlnm.Print_Titles" localSheetId="0">ДЧБ!#REF!</definedName>
  </definedNames>
  <calcPr calcId="124519"/>
</workbook>
</file>

<file path=xl/calcChain.xml><?xml version="1.0" encoding="utf-8"?>
<calcChain xmlns="http://schemas.openxmlformats.org/spreadsheetml/2006/main">
  <c r="F146" i="2"/>
  <c r="D146"/>
  <c r="E146"/>
  <c r="C146"/>
  <c r="E99"/>
  <c r="C99"/>
  <c r="C100"/>
  <c r="G101"/>
  <c r="E100"/>
  <c r="G98"/>
  <c r="F98"/>
  <c r="E97"/>
  <c r="F97" s="1"/>
  <c r="D97"/>
  <c r="C97"/>
  <c r="G96"/>
  <c r="F96"/>
  <c r="G95"/>
  <c r="F95"/>
  <c r="E92"/>
  <c r="D92"/>
  <c r="C92"/>
  <c r="G92" s="1"/>
  <c r="G91"/>
  <c r="E90"/>
  <c r="C90"/>
  <c r="G88"/>
  <c r="F88"/>
  <c r="G87"/>
  <c r="F87"/>
  <c r="G86"/>
  <c r="G85"/>
  <c r="G84"/>
  <c r="G82"/>
  <c r="G81"/>
  <c r="G79"/>
  <c r="F79"/>
  <c r="G78"/>
  <c r="F78"/>
  <c r="G77"/>
  <c r="F77"/>
  <c r="E76"/>
  <c r="D76"/>
  <c r="C76"/>
  <c r="C75" s="1"/>
  <c r="E75"/>
  <c r="G74"/>
  <c r="F74"/>
  <c r="G73"/>
  <c r="F73"/>
  <c r="E72"/>
  <c r="F72" s="1"/>
  <c r="D72"/>
  <c r="D70" s="1"/>
  <c r="D67" s="1"/>
  <c r="C72"/>
  <c r="C70" s="1"/>
  <c r="C67" s="1"/>
  <c r="G71"/>
  <c r="F71"/>
  <c r="E70"/>
  <c r="D68"/>
  <c r="G66"/>
  <c r="F66"/>
  <c r="G65"/>
  <c r="G63"/>
  <c r="E62"/>
  <c r="D62"/>
  <c r="C62"/>
  <c r="C61" s="1"/>
  <c r="E61"/>
  <c r="G60"/>
  <c r="G59"/>
  <c r="F59"/>
  <c r="G58"/>
  <c r="F58"/>
  <c r="G57"/>
  <c r="F57"/>
  <c r="E56"/>
  <c r="D56"/>
  <c r="D55" s="1"/>
  <c r="C56"/>
  <c r="C55" s="1"/>
  <c r="G54"/>
  <c r="F54"/>
  <c r="G53"/>
  <c r="F53"/>
  <c r="E52"/>
  <c r="F52" s="1"/>
  <c r="D52"/>
  <c r="C52"/>
  <c r="G51"/>
  <c r="F51"/>
  <c r="G50"/>
  <c r="F50"/>
  <c r="G49"/>
  <c r="F49"/>
  <c r="G48"/>
  <c r="F48"/>
  <c r="G47"/>
  <c r="F47"/>
  <c r="G46"/>
  <c r="F46"/>
  <c r="G45"/>
  <c r="F45"/>
  <c r="F44"/>
  <c r="E44"/>
  <c r="D44"/>
  <c r="C44"/>
  <c r="C43" s="1"/>
  <c r="G42"/>
  <c r="F42"/>
  <c r="F41"/>
  <c r="E41"/>
  <c r="G41" s="1"/>
  <c r="D41"/>
  <c r="C41"/>
  <c r="G40"/>
  <c r="F40"/>
  <c r="E39"/>
  <c r="D39"/>
  <c r="D38" s="1"/>
  <c r="C39"/>
  <c r="C38" s="1"/>
  <c r="G37"/>
  <c r="F37"/>
  <c r="G36"/>
  <c r="F36"/>
  <c r="E35"/>
  <c r="F35" s="1"/>
  <c r="D35"/>
  <c r="C35"/>
  <c r="G34"/>
  <c r="F34"/>
  <c r="F33"/>
  <c r="E33"/>
  <c r="D33"/>
  <c r="C33"/>
  <c r="C32" s="1"/>
  <c r="D32"/>
  <c r="G31"/>
  <c r="F31"/>
  <c r="F30"/>
  <c r="E30"/>
  <c r="D30"/>
  <c r="C30"/>
  <c r="G29"/>
  <c r="G28"/>
  <c r="F28"/>
  <c r="E27"/>
  <c r="G27" s="1"/>
  <c r="D27"/>
  <c r="C27"/>
  <c r="G26"/>
  <c r="G25"/>
  <c r="F25"/>
  <c r="E24"/>
  <c r="D24"/>
  <c r="F24" s="1"/>
  <c r="C24"/>
  <c r="G23"/>
  <c r="F23"/>
  <c r="G21"/>
  <c r="F21"/>
  <c r="E20"/>
  <c r="F20" s="1"/>
  <c r="D20"/>
  <c r="D19" s="1"/>
  <c r="C20"/>
  <c r="G18"/>
  <c r="F18"/>
  <c r="G17"/>
  <c r="F17"/>
  <c r="G16"/>
  <c r="F16"/>
  <c r="G15"/>
  <c r="F15"/>
  <c r="E14"/>
  <c r="G14" s="1"/>
  <c r="D14"/>
  <c r="D13" s="1"/>
  <c r="C14"/>
  <c r="C13" s="1"/>
  <c r="G12"/>
  <c r="F12"/>
  <c r="G11"/>
  <c r="F11"/>
  <c r="G10"/>
  <c r="G9"/>
  <c r="G8"/>
  <c r="F7"/>
  <c r="E7"/>
  <c r="E6" s="1"/>
  <c r="D7"/>
  <c r="D6" s="1"/>
  <c r="C7"/>
  <c r="C6" s="1"/>
  <c r="E39" i="3"/>
  <c r="C39"/>
  <c r="E4"/>
  <c r="D39"/>
  <c r="D12"/>
  <c r="F12" s="1"/>
  <c r="D4"/>
  <c r="C34"/>
  <c r="C30"/>
  <c r="G30" s="1"/>
  <c r="C27"/>
  <c r="C21"/>
  <c r="G21" s="1"/>
  <c r="C17"/>
  <c r="G17" s="1"/>
  <c r="C14"/>
  <c r="G14" s="1"/>
  <c r="C12"/>
  <c r="C4"/>
  <c r="G5"/>
  <c r="G6"/>
  <c r="G7"/>
  <c r="G9"/>
  <c r="G11"/>
  <c r="G12"/>
  <c r="G13"/>
  <c r="G15"/>
  <c r="G16"/>
  <c r="G18"/>
  <c r="G19"/>
  <c r="G20"/>
  <c r="G22"/>
  <c r="G23"/>
  <c r="G24"/>
  <c r="G25"/>
  <c r="G26"/>
  <c r="G27"/>
  <c r="G28"/>
  <c r="G29"/>
  <c r="G31"/>
  <c r="G32"/>
  <c r="G33"/>
  <c r="G34"/>
  <c r="G35"/>
  <c r="G36"/>
  <c r="G4"/>
  <c r="F5"/>
  <c r="F6"/>
  <c r="F7"/>
  <c r="F8"/>
  <c r="F9"/>
  <c r="F10"/>
  <c r="F1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G99" i="2" l="1"/>
  <c r="E43"/>
  <c r="G43" s="1"/>
  <c r="G52"/>
  <c r="E19"/>
  <c r="G19" s="1"/>
  <c r="G24"/>
  <c r="F27"/>
  <c r="D43"/>
  <c r="G70"/>
  <c r="G90"/>
  <c r="G76"/>
  <c r="C19"/>
  <c r="C5" s="1"/>
  <c r="G30"/>
  <c r="E32"/>
  <c r="G32" s="1"/>
  <c r="G35"/>
  <c r="F62"/>
  <c r="F39"/>
  <c r="G72"/>
  <c r="F76"/>
  <c r="G97"/>
  <c r="G56"/>
  <c r="F92"/>
  <c r="G75"/>
  <c r="G6"/>
  <c r="F6"/>
  <c r="G7"/>
  <c r="F14"/>
  <c r="G33"/>
  <c r="G44"/>
  <c r="F56"/>
  <c r="F70"/>
  <c r="G100"/>
  <c r="D75"/>
  <c r="F75" s="1"/>
  <c r="G39"/>
  <c r="G61"/>
  <c r="E38"/>
  <c r="G20"/>
  <c r="E55"/>
  <c r="D61"/>
  <c r="D5" s="1"/>
  <c r="G62"/>
  <c r="E13"/>
  <c r="E67"/>
  <c r="F39" i="3"/>
  <c r="G39"/>
  <c r="F4"/>
  <c r="G106" i="2"/>
  <c r="G107"/>
  <c r="G113"/>
  <c r="G116"/>
  <c r="G119"/>
  <c r="G122"/>
  <c r="G124"/>
  <c r="G125"/>
  <c r="G126"/>
  <c r="G127"/>
  <c r="G132"/>
  <c r="G134"/>
  <c r="G145"/>
  <c r="F106"/>
  <c r="F107"/>
  <c r="F110"/>
  <c r="F111"/>
  <c r="F112"/>
  <c r="F113"/>
  <c r="F114"/>
  <c r="F115"/>
  <c r="F116"/>
  <c r="F117"/>
  <c r="F118"/>
  <c r="F119"/>
  <c r="F120"/>
  <c r="F122"/>
  <c r="F124"/>
  <c r="F125"/>
  <c r="F126"/>
  <c r="F127"/>
  <c r="F128"/>
  <c r="F129"/>
  <c r="F130"/>
  <c r="F131"/>
  <c r="F132"/>
  <c r="F134"/>
  <c r="F135"/>
  <c r="F136"/>
  <c r="F137"/>
  <c r="F138"/>
  <c r="F139"/>
  <c r="F140"/>
  <c r="C142"/>
  <c r="G142" s="1"/>
  <c r="C133"/>
  <c r="C123"/>
  <c r="C109"/>
  <c r="C105"/>
  <c r="C104" s="1"/>
  <c r="E141"/>
  <c r="D133"/>
  <c r="E133"/>
  <c r="F133" s="1"/>
  <c r="E109"/>
  <c r="G109" s="1"/>
  <c r="E105"/>
  <c r="G105" s="1"/>
  <c r="D105"/>
  <c r="D123"/>
  <c r="E123"/>
  <c r="G123" s="1"/>
  <c r="D109"/>
  <c r="C103" l="1"/>
  <c r="G141"/>
  <c r="C141"/>
  <c r="F123"/>
  <c r="F105"/>
  <c r="G133"/>
  <c r="F43"/>
  <c r="F109"/>
  <c r="F19"/>
  <c r="F32"/>
  <c r="F13"/>
  <c r="G13"/>
  <c r="F67"/>
  <c r="G67"/>
  <c r="F38"/>
  <c r="G38"/>
  <c r="E5"/>
  <c r="G55"/>
  <c r="F55"/>
  <c r="F61"/>
  <c r="E104"/>
  <c r="D104"/>
  <c r="D103" s="1"/>
  <c r="E103" l="1"/>
  <c r="G104"/>
  <c r="F104"/>
  <c r="F5"/>
  <c r="G5"/>
  <c r="F103" l="1"/>
  <c r="G103"/>
  <c r="G146" l="1"/>
</calcChain>
</file>

<file path=xl/sharedStrings.xml><?xml version="1.0" encoding="utf-8"?>
<sst xmlns="http://schemas.openxmlformats.org/spreadsheetml/2006/main" count="371" uniqueCount="365">
  <si>
    <t>Единица измерения: тыс.руб.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</si>
  <si>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</si>
  <si>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</si>
  <si>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</si>
  <si>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</si>
  <si>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</si>
  <si>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Прочие дотации</t>
  </si>
  <si>
    <t>Субсидии бюджетам бюджетной системы Российской Федерации (межбюджетные субсидии)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</si>
  <si>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</si>
  <si>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</si>
  <si>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</si>
  <si>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</si>
  <si>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</si>
  <si>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</si>
  <si>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на реализацию мероприятий по обеспечению жильем молодых семей</t>
  </si>
  <si>
    <t>Субсидии бюджетам на проведение комплексных кадастровых работ</t>
  </si>
  <si>
    <t>Субсидии бюджетам на развитие сети учреждений культурно-досугового типа</t>
  </si>
  <si>
    <t>Субсидии бюджетам на поддержку отрасли культуры</t>
  </si>
  <si>
    <t>Субсидии бюджетам на реализацию программ формирования современной городской среды</t>
  </si>
  <si>
    <t>Субсидии бюджетам на обеспечение комплексного развития сельских территорий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</si>
  <si>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</si>
  <si>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</si>
  <si>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</si>
  <si>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</si>
  <si>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</si>
  <si>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</si>
  <si>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</si>
  <si>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</si>
  <si>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на государственную регистрацию актов гражданского состояния</t>
  </si>
  <si>
    <t>Прочие субвенции</t>
  </si>
  <si>
    <t>Иные межбюджетные трансферты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</si>
  <si>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</si>
  <si>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БЕЗВОЗМЕЗДНЫЕ ПОСТУПЛЕНИЯ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</si>
  <si>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</si>
  <si>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</si>
  <si>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</si>
  <si>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</si>
  <si>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</si>
  <si>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</si>
  <si>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</si>
  <si>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из бюджетов муниципальных районов</t>
  </si>
  <si>
    <t>Возврат остатков субвенций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Федерации",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</si>
  <si>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</si>
  <si>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</si>
  <si>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2 02 35 082 00 0000 150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</si>
  <si>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</si>
  <si>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Код вида дохода</t>
  </si>
  <si>
    <t>Наименование кода вида доходов</t>
  </si>
  <si>
    <t xml:space="preserve">Исполнено за 1 квартал 2021 года </t>
  </si>
  <si>
    <t>Бюджетные назначения на  2022 год</t>
  </si>
  <si>
    <t xml:space="preserve">Исполнено за 1 квартал 2022 года </t>
  </si>
  <si>
    <t>% исполнения за 1 квартал 2022 года</t>
  </si>
  <si>
    <t>% роста/снижения доходов в сравнении с 1 кварталом 2021года</t>
  </si>
  <si>
    <t>2 00 00 000 00 0000 000</t>
  </si>
  <si>
    <t>2 02 00 000 00 0000 000</t>
  </si>
  <si>
    <t>2 02 10 000 00 0000 150</t>
  </si>
  <si>
    <t>2 02 15 001 00 0000 150</t>
  </si>
  <si>
    <t>2 02 15 002 00 0000 150</t>
  </si>
  <si>
    <t>2 02 20 299 00 0000 150</t>
  </si>
  <si>
    <t>2 02 20 302 00 0000 150</t>
  </si>
  <si>
    <t>2 02 20 077 00 0000 150</t>
  </si>
  <si>
    <t>2 02 20 000 00 0000 150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</si>
  <si>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</si>
  <si>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</si>
  <si>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</si>
  <si>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</si>
  <si>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</si>
  <si>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</si>
  <si>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</si>
  <si>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</si>
  <si>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</si>
  <si>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</si>
  <si>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</si>
  <si>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</si>
  <si>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</si>
  <si>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</si>
  <si>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</si>
  <si>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</si>
  <si>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</si>
  <si>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</si>
  <si>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</si>
  <si>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</si>
  <si>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</si>
  <si>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</si>
  <si>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</si>
  <si>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</si>
  <si>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</si>
  <si>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</si>
  <si>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</si>
  <si>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</si>
  <si>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</si>
  <si>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</si>
  <si>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</si>
  <si>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</si>
  <si>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</si>
  <si>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</si>
  <si>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</si>
  <si>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</si>
  <si>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</si>
  <si>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</si>
  <si>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</si>
  <si>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</si>
  <si>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</si>
  <si>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</si>
  <si>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</si>
  <si>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</si>
  <si>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</si>
  <si>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</si>
  <si>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</si>
  <si>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</si>
  <si>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</si>
  <si>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</si>
  <si>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</si>
  <si>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</si>
  <si>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</si>
  <si>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</si>
  <si>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</si>
  <si>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</si>
  <si>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</si>
  <si>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</si>
  <si>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</si>
  <si>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</si>
  <si>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</si>
  <si>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</si>
  <si>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</si>
  <si>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</si>
  <si>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</si>
  <si>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</si>
  <si>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</si>
  <si>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</si>
  <si>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</si>
  <si>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</si>
  <si>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КФСР</t>
  </si>
  <si>
    <t>Наименование кода</t>
  </si>
  <si>
    <t>План на  2022 год</t>
  </si>
  <si>
    <t>% роста/снижения доходов в сравнении          с 1 кварталом 2021 года</t>
  </si>
  <si>
    <t>2 02 19 999 00 0000 150</t>
  </si>
  <si>
    <t>Аналитические данные об исполнении консолидированного бюджета МР "Сыктывдинский" за 1 квартал 2022 года по расходам  в сравнении с 1 кварталом 2021 года</t>
  </si>
  <si>
    <t>Аналитические данные об исполнении консолидированного бюджета МР "Сыктывдинский" за 1 квартал 2022 года по видам доходов в сравнении с 1 кварталом 2021 года</t>
  </si>
  <si>
    <t>2 02 25 304 05 0000 150</t>
  </si>
  <si>
    <t>2 02 25 467 05 0000 150</t>
  </si>
  <si>
    <t>2 02 25 519 05 0000 150</t>
  </si>
  <si>
    <t>2 02 25 555 00 0000 150</t>
  </si>
  <si>
    <t>2 02 25 576 00 0000 150</t>
  </si>
  <si>
    <t>2 02 29 999 00 0000 150</t>
  </si>
  <si>
    <t>2 02 25 491 00 0000 150</t>
  </si>
  <si>
    <t>2 02 25 497 00 0000 150</t>
  </si>
  <si>
    <t>2 02 25 511 00 0000 150</t>
  </si>
  <si>
    <t>2 02 25 513 00 0000 150</t>
  </si>
  <si>
    <t>2 02 30 000 00 0000 150</t>
  </si>
  <si>
    <t>2 02 30 024 00 0000 150</t>
  </si>
  <si>
    <t>2 02 30 029 00 0000 150</t>
  </si>
  <si>
    <t>2 02 35 118 00 0000 150</t>
  </si>
  <si>
    <t>2 02 35 120 05 0000 150</t>
  </si>
  <si>
    <t>2 02 35 135 00 0000 150</t>
  </si>
  <si>
    <t>2 02 35 176 00 0000 150</t>
  </si>
  <si>
    <t>2 02 35 930 00 0000 150</t>
  </si>
  <si>
    <t>2 02 39 999 00 0000 150</t>
  </si>
  <si>
    <t>2 02 40 000 00 0000 150</t>
  </si>
  <si>
    <t>2 02 45 303 05 0000 150</t>
  </si>
  <si>
    <t>2 07 00 000 00 0000 000</t>
  </si>
  <si>
    <t>2 07 05 020 00 0000 150</t>
  </si>
  <si>
    <t>2 07 05 000 10 0000 150</t>
  </si>
  <si>
    <t>2 19 00 000 00 0000 000</t>
  </si>
  <si>
    <t>2 19 00 000 05 0000 150</t>
  </si>
  <si>
    <t>2 18 00 000 00 0000 000</t>
  </si>
  <si>
    <t>2 18 00 000 00 0000 150</t>
  </si>
  <si>
    <t>2 18 00 000 05 0000 150</t>
  </si>
  <si>
    <t>2 19 35 135 05 0000 150</t>
  </si>
  <si>
    <t>2 19 35 176 05 0000 150</t>
  </si>
  <si>
    <t>2 19 60 010 05 0000 150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</si>
  <si>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</si>
  <si>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</si>
  <si>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</si>
  <si>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</si>
  <si>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</si>
  <si>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</si>
  <si>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</si>
  <si>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</si>
  <si>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</si>
  <si>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</si>
  <si>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</si>
  <si>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</si>
  <si>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</si>
  <si>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</si>
  <si>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</si>
  <si>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</si>
  <si>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</si>
  <si>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</si>
  <si>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</si>
  <si>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</si>
  <si>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</si>
  <si>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</si>
  <si>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</si>
  <si>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</si>
  <si>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</si>
  <si>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</si>
  <si>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</si>
  <si>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</si>
  <si>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</si>
  <si>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</si>
  <si>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</si>
  <si>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</si>
  <si>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00010501011010000110</t>
  </si>
  <si>
    <t>Налог, взимаемый с налогоплательщиков, выбравших в качестве объекта налогообложения доходы</t>
  </si>
  <si>
    <t>00010501012010000110</t>
  </si>
  <si>
    <t>Налог, взимаемый с налогоплательщиков, выбравших в качестве объекта налогообложения доходы  (за налоговые периоды, истекшие до 1 января 2011 года)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</si>
  <si>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</si>
  <si>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</si>
  <si>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</si>
  <si>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</si>
  <si>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</si>
  <si>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</si>
  <si>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</si>
  <si>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</si>
  <si>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</si>
  <si>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</si>
  <si>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00010503020010000110</t>
  </si>
  <si>
    <t>Единый сельскохозяйственный налог (за налоговые периоды, истекшие до 1 января 2011 года)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</si>
  <si>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</si>
  <si>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</si>
  <si>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</si>
  <si>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</si>
  <si>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</si>
  <si>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</si>
  <si>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00010601000000000110</t>
  </si>
  <si>
    <t>Налог на имущество физических лиц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</si>
  <si>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</si>
  <si>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</si>
  <si>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00010606000000000110</t>
  </si>
  <si>
    <t>Земельный налог</t>
  </si>
  <si>
    <t>00010606033100000110</t>
  </si>
  <si>
    <t>Земельный налог с организаций,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</si>
  <si>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</si>
  <si>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сельских поселений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</si>
  <si>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</si>
  <si>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</si>
  <si>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</si>
  <si>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</si>
  <si>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</si>
  <si>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</si>
  <si>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</si>
  <si>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</si>
  <si>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</si>
  <si>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</si>
  <si>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</si>
  <si>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</si>
  <si>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</si>
  <si>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</si>
  <si>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</si>
  <si>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</si>
  <si>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</si>
  <si>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</si>
  <si>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</si>
  <si>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</si>
  <si>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</si>
  <si>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</si>
  <si>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</si>
  <si>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</si>
  <si>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</si>
  <si>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</si>
  <si>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00011105075100000120</t>
  </si>
  <si>
    <t>Доходы от сдачи в аренду имущества, составляющего казну сельских поселений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</si>
  <si>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</si>
  <si>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</si>
  <si>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</si>
  <si>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</si>
  <si>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</si>
  <si>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</si>
  <si>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</si>
  <si>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</si>
  <si>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</si>
  <si>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</si>
  <si>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</si>
  <si>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</si>
  <si>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</si>
  <si>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</si>
  <si>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00011201041010000120</t>
  </si>
  <si>
    <t>Плата за размещение отходов производства</t>
  </si>
  <si>
    <t>00011201042010000120</t>
  </si>
  <si>
    <t>Плата за размещение твердых коммунальных отходов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</si>
  <si>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</si>
  <si>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</si>
  <si>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</si>
  <si>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</si>
  <si>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00011302065050000130</t>
  </si>
  <si>
    <t xml:space="preserve">Доходы,поступающие в порядке возмещения расходов,понесенных в связи с эксплуатацией имущества муниципальных районов </t>
  </si>
  <si>
    <t>00011302065100000130</t>
  </si>
  <si>
    <t>Доходы,поступающие в порядке возмещения расходов,понесенных в связи с эксплуатацией имущества сельских поселений</t>
  </si>
  <si>
    <t>00011302995050000130</t>
  </si>
  <si>
    <t>Прочие доходы от компенсации затрат бюджетов муниципальных районов</t>
  </si>
  <si>
    <t>00011302995100000130</t>
  </si>
  <si>
    <t>Прочие доходы от компенсации затрат бюджетов сельских поселений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</si>
  <si>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</si>
  <si>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</si>
  <si>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</si>
  <si>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</si>
  <si>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</si>
  <si>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</si>
  <si>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</si>
  <si>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</si>
  <si>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</si>
  <si>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</si>
  <si>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</si>
  <si>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</si>
  <si>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</si>
  <si>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</si>
  <si>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</si>
  <si>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</si>
  <si>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</si>
  <si>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</si>
  <si>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</si>
  <si>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</si>
  <si>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</si>
  <si>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</si>
  <si>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</si>
  <si>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</si>
  <si>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</si>
  <si>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</si>
  <si>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00011601074010000140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</si>
  <si>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</si>
  <si>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</si>
  <si>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</si>
  <si>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</si>
  <si>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</si>
  <si>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</si>
  <si>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</si>
  <si>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</si>
  <si>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</si>
  <si>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</si>
  <si>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</si>
  <si>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</si>
  <si>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</si>
  <si>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</si>
  <si>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</si>
  <si>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</si>
  <si>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</si>
  <si>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</si>
  <si>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</si>
  <si>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</si>
  <si>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</si>
  <si>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</si>
  <si>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</si>
  <si>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00011610000000000140</t>
  </si>
  <si>
    <t>Платежи в целях возмещения причиненного ущерба (убытков)</t>
  </si>
  <si>
    <t>00011610032050000140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</si>
  <si>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</si>
  <si>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</si>
  <si>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</si>
  <si>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</si>
  <si>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</si>
  <si>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</si>
  <si>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</si>
  <si>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</si>
  <si>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</si>
  <si>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</si>
  <si>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</si>
  <si>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</si>
  <si>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</si>
  <si>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</si>
  <si>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</si>
  <si>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</si>
  <si>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</si>
  <si>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00011701050100000180</t>
  </si>
  <si>
    <t>Невыясненные поступления, зачисляемые в бюджеты сельских поселений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</si>
</sst>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_-* #,##0.0_р_._-;\-* #,##0.0_р_._-;_-* &quot;-&quot;?_р_._-;_-@_-"/>
    <numFmt numFmtId="166" formatCode="0.0"/>
    <numFmt numFmtId="167" formatCode="_-* #,##0.0\ _₽_-;\-* #,##0.0\ _₽_-;_-* &quot;-&quot;?\ _₽_-;_-@_-"/>
  </numFmts>
  <fonts count="16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StempelGaramond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3" fillId="2" borderId="3">
      <alignment horizontal="center" vertical="top" shrinkToFit="1"/>
    </xf>
    <xf numFmtId="0" fontId="3" fillId="2" borderId="4">
      <alignment horizontal="left" vertical="top" wrapText="1"/>
    </xf>
    <xf numFmtId="164" fontId="3" fillId="2" borderId="4">
      <alignment horizontal="right" vertical="top" wrapText="1" shrinkToFit="1"/>
    </xf>
    <xf numFmtId="164" fontId="3" fillId="2" borderId="5">
      <alignment horizontal="right" vertical="top" shrinkToFit="1"/>
    </xf>
    <xf numFmtId="49" fontId="2" fillId="3" borderId="6">
      <alignment horizontal="center" vertical="top" shrinkToFit="1"/>
    </xf>
    <xf numFmtId="0" fontId="2" fillId="3" borderId="7">
      <alignment horizontal="left" vertical="top" wrapText="1"/>
    </xf>
    <xf numFmtId="164" fontId="2" fillId="3" borderId="7">
      <alignment horizontal="right" vertical="top" shrinkToFit="1"/>
    </xf>
    <xf numFmtId="164" fontId="2" fillId="3" borderId="8">
      <alignment horizontal="right" vertical="top" shrinkToFit="1"/>
    </xf>
    <xf numFmtId="49" fontId="2" fillId="4" borderId="9">
      <alignment horizontal="center" vertical="top" shrinkToFit="1"/>
    </xf>
    <xf numFmtId="0" fontId="2" fillId="4" borderId="10">
      <alignment horizontal="left" vertical="top" wrapTex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164" fontId="1" fillId="0" borderId="10">
      <alignment horizontal="right" vertical="top" shrinkToFit="1"/>
    </xf>
    <xf numFmtId="164" fontId="5" fillId="0" borderId="11">
      <alignment horizontal="right" vertical="top" shrinkToFit="1"/>
    </xf>
    <xf numFmtId="0" fontId="3" fillId="5" borderId="12"/>
    <xf numFmtId="0" fontId="3" fillId="5" borderId="13"/>
    <xf numFmtId="164" fontId="3" fillId="5" borderId="13">
      <alignment horizontal="right" shrinkToFit="1"/>
    </xf>
    <xf numFmtId="164" fontId="3" fillId="5" borderId="14">
      <alignment horizontal="right" shrinkToFit="1"/>
    </xf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3">
      <alignment horizontal="right" shrinkToFit="1"/>
    </xf>
    <xf numFmtId="4" fontId="3" fillId="5" borderId="14">
      <alignment horizontal="right" shrinkToFit="1"/>
    </xf>
    <xf numFmtId="4" fontId="3" fillId="2" borderId="4">
      <alignment horizontal="right" vertical="top" wrapText="1" shrinkToFit="1"/>
    </xf>
    <xf numFmtId="4" fontId="3" fillId="2" borderId="5">
      <alignment horizontal="right" vertical="top" shrinkToFit="1"/>
    </xf>
    <xf numFmtId="4" fontId="2" fillId="3" borderId="7">
      <alignment horizontal="right" vertical="top" shrinkToFit="1"/>
    </xf>
    <xf numFmtId="4" fontId="2" fillId="3" borderId="8">
      <alignment horizontal="right" vertical="top" shrinkToFit="1"/>
    </xf>
    <xf numFmtId="4" fontId="2" fillId="4" borderId="10">
      <alignment horizontal="right" vertical="top" shrinkToFit="1"/>
    </xf>
    <xf numFmtId="4" fontId="2" fillId="4" borderId="11">
      <alignment horizontal="right" vertical="top" shrinkToFi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  <xf numFmtId="164" fontId="1" fillId="0" borderId="10">
      <alignment horizontal="right" vertical="top" shrinkToFit="1"/>
    </xf>
    <xf numFmtId="164" fontId="1" fillId="0" borderId="11">
      <alignment horizontal="right" vertical="top" shrinkToFit="1"/>
    </xf>
    <xf numFmtId="164" fontId="3" fillId="5" borderId="13">
      <alignment horizontal="right" shrinkToFit="1"/>
    </xf>
    <xf numFmtId="164" fontId="3" fillId="5" borderId="14">
      <alignment horizontal="right" shrinkToFit="1"/>
    </xf>
    <xf numFmtId="49" fontId="14" fillId="0" borderId="10">
      <alignment horizontal="center" vertical="top" shrinkToFit="1"/>
    </xf>
    <xf numFmtId="0" fontId="14" fillId="0" borderId="10">
      <alignment horizontal="left" vertical="top" wrapText="1"/>
    </xf>
  </cellStyleXfs>
  <cellXfs count="97">
    <xf numFmtId="0" fontId="0" fillId="0" borderId="0" xfId="0"/>
    <xf numFmtId="0" fontId="0" fillId="0" borderId="0" xfId="0" applyProtection="1">
      <protection locked="0"/>
    </xf>
    <xf numFmtId="49" fontId="7" fillId="0" borderId="15" xfId="0" applyNumberFormat="1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 wrapText="1"/>
    </xf>
    <xf numFmtId="49" fontId="8" fillId="6" borderId="15" xfId="0" applyNumberFormat="1" applyFont="1" applyFill="1" applyBorder="1" applyAlignment="1" applyProtection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wrapText="1"/>
    </xf>
    <xf numFmtId="0" fontId="9" fillId="6" borderId="15" xfId="4" applyNumberFormat="1" applyFont="1" applyFill="1" applyBorder="1" applyProtection="1">
      <alignment horizontal="left" vertical="top" wrapText="1"/>
    </xf>
    <xf numFmtId="0" fontId="9" fillId="6" borderId="15" xfId="8" applyNumberFormat="1" applyFont="1" applyFill="1" applyBorder="1" applyProtection="1">
      <alignment horizontal="left" vertical="top" wrapText="1"/>
    </xf>
    <xf numFmtId="0" fontId="9" fillId="6" borderId="15" xfId="12" applyNumberFormat="1" applyFont="1" applyFill="1" applyBorder="1" applyProtection="1">
      <alignment horizontal="left" vertical="top" wrapText="1"/>
    </xf>
    <xf numFmtId="165" fontId="8" fillId="6" borderId="15" xfId="0" applyNumberFormat="1" applyFont="1" applyFill="1" applyBorder="1" applyAlignment="1">
      <alignment horizontal="center" vertical="center"/>
    </xf>
    <xf numFmtId="0" fontId="10" fillId="6" borderId="15" xfId="16" applyNumberFormat="1" applyFont="1" applyFill="1" applyBorder="1" applyProtection="1">
      <alignment horizontal="left" vertical="top" wrapText="1"/>
    </xf>
    <xf numFmtId="165" fontId="7" fillId="6" borderId="15" xfId="0" applyNumberFormat="1" applyFont="1" applyFill="1" applyBorder="1" applyAlignment="1">
      <alignment horizontal="center" vertical="center"/>
    </xf>
    <xf numFmtId="49" fontId="7" fillId="6" borderId="15" xfId="0" applyNumberFormat="1" applyFont="1" applyFill="1" applyBorder="1" applyAlignment="1" applyProtection="1">
      <alignment horizontal="center" vertical="center" wrapText="1"/>
    </xf>
    <xf numFmtId="0" fontId="7" fillId="6" borderId="15" xfId="0" quotePrefix="1" applyFont="1" applyFill="1" applyBorder="1" applyAlignment="1">
      <alignment vertical="center" wrapText="1"/>
    </xf>
    <xf numFmtId="0" fontId="9" fillId="6" borderId="15" xfId="19" applyNumberFormat="1" applyFont="1" applyFill="1" applyBorder="1" applyProtection="1"/>
    <xf numFmtId="0" fontId="9" fillId="6" borderId="15" xfId="20" applyNumberFormat="1" applyFont="1" applyFill="1" applyBorder="1" applyProtection="1"/>
    <xf numFmtId="164" fontId="9" fillId="6" borderId="15" xfId="5" applyNumberFormat="1" applyFont="1" applyFill="1" applyBorder="1" applyAlignment="1" applyProtection="1">
      <alignment horizontal="center" vertical="center" wrapText="1" shrinkToFit="1"/>
    </xf>
    <xf numFmtId="164" fontId="9" fillId="6" borderId="15" xfId="9" applyNumberFormat="1" applyFont="1" applyFill="1" applyBorder="1" applyAlignment="1" applyProtection="1">
      <alignment horizontal="center" vertical="center" shrinkToFit="1"/>
    </xf>
    <xf numFmtId="164" fontId="9" fillId="6" borderId="15" xfId="13" applyNumberFormat="1" applyFont="1" applyFill="1" applyBorder="1" applyAlignment="1" applyProtection="1">
      <alignment horizontal="center" vertical="center" shrinkToFit="1"/>
    </xf>
    <xf numFmtId="164" fontId="10" fillId="6" borderId="15" xfId="17" applyNumberFormat="1" applyFont="1" applyFill="1" applyBorder="1" applyAlignment="1" applyProtection="1">
      <alignment horizontal="center" vertical="center" shrinkToFit="1"/>
    </xf>
    <xf numFmtId="164" fontId="10" fillId="6" borderId="15" xfId="18" applyNumberFormat="1" applyFont="1" applyFill="1" applyBorder="1" applyAlignment="1" applyProtection="1">
      <alignment horizontal="center" vertical="center" shrinkToFit="1"/>
    </xf>
    <xf numFmtId="0" fontId="10" fillId="6" borderId="15" xfId="16" applyNumberFormat="1" applyFont="1" applyFill="1" applyBorder="1" applyAlignment="1" applyProtection="1">
      <alignment horizontal="center" vertical="center" wrapText="1"/>
    </xf>
    <xf numFmtId="164" fontId="9" fillId="6" borderId="15" xfId="14" applyNumberFormat="1" applyFont="1" applyFill="1" applyBorder="1" applyAlignment="1" applyProtection="1">
      <alignment horizontal="center" vertical="center" shrinkToFit="1"/>
    </xf>
    <xf numFmtId="0" fontId="9" fillId="6" borderId="15" xfId="8" applyNumberFormat="1" applyFont="1" applyFill="1" applyBorder="1" applyAlignment="1" applyProtection="1">
      <alignment horizontal="center" vertical="center" wrapText="1"/>
    </xf>
    <xf numFmtId="164" fontId="9" fillId="6" borderId="15" xfId="10" applyNumberFormat="1" applyFont="1" applyFill="1" applyBorder="1" applyAlignment="1" applyProtection="1">
      <alignment horizontal="center" vertical="center" shrinkToFit="1"/>
    </xf>
    <xf numFmtId="0" fontId="9" fillId="6" borderId="15" xfId="12" applyNumberFormat="1" applyFont="1" applyFill="1" applyBorder="1" applyAlignment="1" applyProtection="1">
      <alignment horizontal="center" vertical="center" wrapText="1"/>
    </xf>
    <xf numFmtId="164" fontId="9" fillId="6" borderId="15" xfId="21" applyNumberFormat="1" applyFont="1" applyFill="1" applyBorder="1" applyAlignment="1" applyProtection="1">
      <alignment horizontal="center" vertical="center" shrinkToFit="1"/>
    </xf>
    <xf numFmtId="166" fontId="7" fillId="6" borderId="15" xfId="0" applyNumberFormat="1" applyFont="1" applyFill="1" applyBorder="1" applyAlignment="1" applyProtection="1">
      <alignment horizontal="center" vertical="center"/>
      <protection locked="0"/>
    </xf>
    <xf numFmtId="166" fontId="8" fillId="6" borderId="15" xfId="0" applyNumberFormat="1" applyFont="1" applyFill="1" applyBorder="1" applyAlignment="1" applyProtection="1">
      <alignment horizontal="center" vertical="center"/>
      <protection locked="0"/>
    </xf>
    <xf numFmtId="0" fontId="8" fillId="6" borderId="15" xfId="0" applyFont="1" applyFill="1" applyBorder="1" applyAlignment="1">
      <alignment horizontal="center" vertical="center"/>
    </xf>
    <xf numFmtId="49" fontId="9" fillId="6" borderId="15" xfId="3" applyNumberFormat="1" applyFont="1" applyFill="1" applyBorder="1" applyProtection="1">
      <alignment horizontal="center" vertical="top" shrinkToFit="1"/>
    </xf>
    <xf numFmtId="49" fontId="10" fillId="6" borderId="15" xfId="7" applyNumberFormat="1" applyFont="1" applyFill="1" applyBorder="1" applyProtection="1">
      <alignment horizontal="center" vertical="top" shrinkToFit="1"/>
    </xf>
    <xf numFmtId="0" fontId="10" fillId="6" borderId="15" xfId="8" applyNumberFormat="1" applyFont="1" applyFill="1" applyBorder="1" applyProtection="1">
      <alignment horizontal="left" vertical="top" wrapText="1"/>
    </xf>
    <xf numFmtId="165" fontId="8" fillId="0" borderId="15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164" fontId="9" fillId="6" borderId="15" xfId="43" applyNumberFormat="1" applyFont="1" applyFill="1" applyBorder="1" applyAlignment="1" applyProtection="1">
      <alignment horizontal="center" vertical="center" shrinkToFit="1"/>
    </xf>
    <xf numFmtId="164" fontId="9" fillId="6" borderId="15" xfId="44" applyNumberFormat="1" applyFont="1" applyFill="1" applyBorder="1" applyAlignment="1" applyProtection="1">
      <alignment horizontal="center" vertical="center" shrinkToFit="1"/>
    </xf>
    <xf numFmtId="166" fontId="7" fillId="6" borderId="15" xfId="0" applyNumberFormat="1" applyFont="1" applyFill="1" applyBorder="1" applyAlignment="1">
      <alignment horizontal="center" vertical="center"/>
    </xf>
    <xf numFmtId="164" fontId="10" fillId="6" borderId="15" xfId="45" applyNumberFormat="1" applyFont="1" applyFill="1" applyBorder="1" applyAlignment="1" applyProtection="1">
      <alignment horizontal="center" vertical="center" shrinkToFit="1"/>
    </xf>
    <xf numFmtId="164" fontId="10" fillId="6" borderId="15" xfId="46" applyNumberFormat="1" applyFont="1" applyFill="1" applyBorder="1" applyAlignment="1" applyProtection="1">
      <alignment horizontal="center" vertical="center" shrinkToFit="1"/>
    </xf>
    <xf numFmtId="0" fontId="7" fillId="6" borderId="15" xfId="0" applyFont="1" applyFill="1" applyBorder="1" applyAlignment="1">
      <alignment horizontal="center" vertical="center"/>
    </xf>
    <xf numFmtId="164" fontId="9" fillId="6" borderId="15" xfId="47" applyNumberFormat="1" applyFont="1" applyFill="1" applyBorder="1" applyAlignment="1" applyProtection="1">
      <alignment horizontal="center" vertical="center" shrinkToFit="1"/>
    </xf>
    <xf numFmtId="166" fontId="8" fillId="6" borderId="15" xfId="0" applyNumberFormat="1" applyFont="1" applyFill="1" applyBorder="1" applyAlignment="1">
      <alignment horizontal="center" vertical="center"/>
    </xf>
    <xf numFmtId="167" fontId="8" fillId="6" borderId="15" xfId="0" applyNumberFormat="1" applyFont="1" applyFill="1" applyBorder="1" applyAlignment="1">
      <alignment horizontal="center" vertical="center"/>
    </xf>
    <xf numFmtId="0" fontId="13" fillId="0" borderId="0" xfId="0" applyFont="1" applyProtection="1">
      <protection locked="0"/>
    </xf>
    <xf numFmtId="0" fontId="8" fillId="0" borderId="15" xfId="0" applyFont="1" applyBorder="1" applyAlignment="1">
      <alignment horizontal="center" vertical="center" wrapText="1"/>
    </xf>
    <xf numFmtId="49" fontId="10" fillId="6" borderId="15" xfId="15" applyNumberFormat="1" applyFont="1" applyFill="1" applyBorder="1" applyAlignment="1" applyProtection="1">
      <alignment horizontal="center" vertical="top" shrinkToFit="1"/>
    </xf>
    <xf numFmtId="0" fontId="7" fillId="0" borderId="15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9" fillId="6" borderId="15" xfId="11" applyNumberFormat="1" applyFont="1" applyFill="1" applyBorder="1" applyAlignment="1" applyProtection="1">
      <alignment horizontal="center" vertical="top" shrinkToFit="1"/>
    </xf>
    <xf numFmtId="49" fontId="9" fillId="6" borderId="15" xfId="7" applyNumberFormat="1" applyFont="1" applyFill="1" applyBorder="1" applyAlignment="1" applyProtection="1">
      <alignment horizontal="center" vertical="top" shrinkToFit="1"/>
    </xf>
    <xf numFmtId="49" fontId="10" fillId="6" borderId="15" xfId="7" applyNumberFormat="1" applyFont="1" applyFill="1" applyBorder="1" applyAlignment="1" applyProtection="1">
      <alignment horizontal="center" vertical="top" shrinkToFit="1"/>
    </xf>
    <xf numFmtId="0" fontId="8" fillId="0" borderId="15" xfId="0" applyFont="1" applyBorder="1" applyAlignment="1">
      <alignment horizontal="center" vertical="center"/>
    </xf>
    <xf numFmtId="0" fontId="12" fillId="0" borderId="1" xfId="1" applyNumberFormat="1" applyFont="1" applyProtection="1">
      <alignment horizontal="right" vertical="top" wrapText="1"/>
    </xf>
    <xf numFmtId="0" fontId="12" fillId="0" borderId="1" xfId="1" applyFont="1">
      <alignment horizontal="right" vertical="top" wrapText="1"/>
    </xf>
    <xf numFmtId="49" fontId="11" fillId="0" borderId="1" xfId="0" applyNumberFormat="1" applyFont="1" applyBorder="1" applyAlignment="1" applyProtection="1">
      <alignment horizontal="center" wrapText="1"/>
    </xf>
    <xf numFmtId="0" fontId="1" fillId="0" borderId="16" xfId="23" applyNumberFormat="1" applyBorder="1" applyAlignment="1" applyProtection="1">
      <alignment vertical="top" wrapText="1"/>
    </xf>
    <xf numFmtId="0" fontId="1" fillId="0" borderId="16" xfId="23" applyBorder="1" applyAlignment="1">
      <alignment vertical="top" wrapText="1"/>
    </xf>
    <xf numFmtId="0" fontId="9" fillId="6" borderId="15" xfId="4" quotePrefix="1" applyNumberFormat="1" applyFont="1" applyFill="1" applyBorder="1" applyProtection="1">
      <alignment horizontal="left" vertical="top" wrapText="1"/>
    </xf>
    <xf numFmtId="164" fontId="9" fillId="6" borderId="15" xfId="4" quotePrefix="1" applyNumberFormat="1" applyFont="1" applyFill="1" applyBorder="1" applyAlignment="1" applyProtection="1">
      <alignment horizontal="center" vertical="center" wrapText="1"/>
    </xf>
    <xf numFmtId="164" fontId="9" fillId="6" borderId="15" xfId="6" applyNumberFormat="1" applyFont="1" applyFill="1" applyBorder="1" applyAlignment="1" applyProtection="1">
      <alignment horizontal="center" vertical="center" shrinkToFit="1"/>
    </xf>
    <xf numFmtId="166" fontId="8" fillId="6" borderId="15" xfId="0" applyNumberFormat="1" applyFont="1" applyFill="1" applyBorder="1" applyAlignment="1">
      <alignment horizontal="center" vertical="center" wrapText="1"/>
    </xf>
    <xf numFmtId="49" fontId="9" fillId="6" borderId="15" xfId="7" applyNumberFormat="1" applyFont="1" applyFill="1" applyBorder="1" applyProtection="1">
      <alignment horizontal="center" vertical="top" shrinkToFit="1"/>
    </xf>
    <xf numFmtId="0" fontId="9" fillId="6" borderId="15" xfId="8" quotePrefix="1" applyNumberFormat="1" applyFont="1" applyFill="1" applyBorder="1" applyProtection="1">
      <alignment horizontal="left" vertical="top" wrapText="1"/>
    </xf>
    <xf numFmtId="164" fontId="9" fillId="6" borderId="15" xfId="8" quotePrefix="1" applyNumberFormat="1" applyFont="1" applyFill="1" applyBorder="1" applyAlignment="1" applyProtection="1">
      <alignment horizontal="center" vertical="center" wrapText="1"/>
    </xf>
    <xf numFmtId="49" fontId="9" fillId="6" borderId="15" xfId="11" applyNumberFormat="1" applyFont="1" applyFill="1" applyBorder="1" applyProtection="1">
      <alignment horizontal="center" vertical="top" shrinkToFit="1"/>
    </xf>
    <xf numFmtId="0" fontId="9" fillId="6" borderId="15" xfId="12" quotePrefix="1" applyNumberFormat="1" applyFont="1" applyFill="1" applyBorder="1" applyProtection="1">
      <alignment horizontal="left" vertical="top" wrapText="1"/>
    </xf>
    <xf numFmtId="164" fontId="8" fillId="6" borderId="15" xfId="0" applyNumberFormat="1" applyFont="1" applyFill="1" applyBorder="1" applyAlignment="1" applyProtection="1">
      <alignment horizontal="center" vertical="center" wrapText="1"/>
    </xf>
    <xf numFmtId="49" fontId="10" fillId="6" borderId="15" xfId="15" applyNumberFormat="1" applyFont="1" applyFill="1" applyBorder="1" applyProtection="1">
      <alignment horizontal="center" vertical="top" shrinkToFit="1"/>
    </xf>
    <xf numFmtId="0" fontId="10" fillId="6" borderId="15" xfId="16" quotePrefix="1" applyNumberFormat="1" applyFont="1" applyFill="1" applyBorder="1" applyProtection="1">
      <alignment horizontal="left" vertical="top" wrapText="1"/>
    </xf>
    <xf numFmtId="164" fontId="7" fillId="6" borderId="15" xfId="0" applyNumberFormat="1" applyFont="1" applyFill="1" applyBorder="1" applyAlignment="1" applyProtection="1">
      <alignment horizontal="center" vertical="center" wrapText="1"/>
    </xf>
    <xf numFmtId="166" fontId="7" fillId="6" borderId="15" xfId="0" applyNumberFormat="1" applyFont="1" applyFill="1" applyBorder="1" applyAlignment="1">
      <alignment horizontal="center" vertical="center" wrapText="1"/>
    </xf>
    <xf numFmtId="0" fontId="10" fillId="6" borderId="15" xfId="16" quotePrefix="1" applyNumberFormat="1" applyFont="1" applyFill="1" applyBorder="1" applyAlignment="1" applyProtection="1">
      <alignment horizontal="center" vertical="center" wrapText="1"/>
    </xf>
    <xf numFmtId="49" fontId="10" fillId="6" borderId="15" xfId="15" applyFont="1" applyFill="1" applyBorder="1">
      <alignment horizontal="center" vertical="top" shrinkToFit="1"/>
    </xf>
    <xf numFmtId="0" fontId="10" fillId="6" borderId="15" xfId="16" quotePrefix="1" applyFont="1" applyFill="1" applyBorder="1">
      <alignment horizontal="left" vertical="top" wrapText="1"/>
    </xf>
    <xf numFmtId="164" fontId="9" fillId="6" borderId="15" xfId="12" quotePrefix="1" applyNumberFormat="1" applyFont="1" applyFill="1" applyBorder="1" applyAlignment="1" applyProtection="1">
      <alignment horizontal="center" vertical="center" wrapText="1"/>
    </xf>
    <xf numFmtId="49" fontId="7" fillId="6" borderId="15" xfId="0" applyNumberFormat="1" applyFont="1" applyFill="1" applyBorder="1" applyAlignment="1">
      <alignment horizontal="center" vertical="center" wrapText="1"/>
    </xf>
    <xf numFmtId="49" fontId="7" fillId="6" borderId="15" xfId="0" applyNumberFormat="1" applyFont="1" applyFill="1" applyBorder="1" applyAlignment="1">
      <alignment horizontal="left" vertical="center" wrapText="1"/>
    </xf>
    <xf numFmtId="0" fontId="7" fillId="6" borderId="15" xfId="0" applyFont="1" applyFill="1" applyBorder="1" applyAlignment="1" applyProtection="1">
      <alignment horizontal="center" vertical="center"/>
      <protection locked="0"/>
    </xf>
    <xf numFmtId="0" fontId="0" fillId="6" borderId="15" xfId="0" applyFill="1" applyBorder="1" applyProtection="1">
      <protection locked="0"/>
    </xf>
    <xf numFmtId="164" fontId="10" fillId="6" borderId="15" xfId="38" applyNumberFormat="1" applyFont="1" applyFill="1" applyBorder="1" applyAlignment="1">
      <alignment horizontal="center" vertical="top" shrinkToFit="1"/>
    </xf>
    <xf numFmtId="49" fontId="10" fillId="6" borderId="15" xfId="49" applyFont="1" applyFill="1" applyBorder="1">
      <alignment horizontal="center" vertical="top" shrinkToFit="1"/>
    </xf>
    <xf numFmtId="0" fontId="10" fillId="6" borderId="15" xfId="50" quotePrefix="1" applyFont="1" applyFill="1" applyBorder="1">
      <alignment horizontal="left" vertical="top" wrapText="1"/>
    </xf>
    <xf numFmtId="0" fontId="9" fillId="6" borderId="15" xfId="12" quotePrefix="1" applyNumberFormat="1" applyFont="1" applyFill="1" applyBorder="1" applyAlignment="1" applyProtection="1">
      <alignment horizontal="center" vertical="center" wrapText="1"/>
    </xf>
    <xf numFmtId="164" fontId="10" fillId="6" borderId="15" xfId="36" applyNumberFormat="1" applyFont="1" applyFill="1" applyBorder="1" applyAlignment="1">
      <alignment horizontal="center" vertical="center" shrinkToFit="1"/>
    </xf>
    <xf numFmtId="164" fontId="8" fillId="6" borderId="15" xfId="9" applyNumberFormat="1" applyFont="1" applyFill="1" applyBorder="1" applyAlignment="1" applyProtection="1">
      <alignment horizontal="center" vertical="center" shrinkToFit="1"/>
    </xf>
    <xf numFmtId="49" fontId="10" fillId="6" borderId="10" xfId="49" applyFont="1" applyFill="1">
      <alignment horizontal="center" vertical="top" shrinkToFit="1"/>
    </xf>
    <xf numFmtId="0" fontId="10" fillId="6" borderId="10" xfId="50" quotePrefix="1" applyFont="1" applyFill="1">
      <alignment horizontal="left" vertical="top" wrapText="1"/>
    </xf>
    <xf numFmtId="164" fontId="8" fillId="6" borderId="15" xfId="10" applyNumberFormat="1" applyFont="1" applyFill="1" applyBorder="1" applyAlignment="1" applyProtection="1">
      <alignment horizontal="center" vertical="center" shrinkToFit="1"/>
    </xf>
    <xf numFmtId="0" fontId="10" fillId="0" borderId="10" xfId="40" applyFont="1">
      <alignment horizontal="left" vertical="top" wrapText="1"/>
    </xf>
    <xf numFmtId="0" fontId="10" fillId="0" borderId="10" xfId="16" applyFont="1">
      <alignment horizontal="left" vertical="top" wrapText="1"/>
    </xf>
    <xf numFmtId="166" fontId="9" fillId="6" borderId="15" xfId="12" quotePrefix="1" applyNumberFormat="1" applyFont="1" applyFill="1" applyBorder="1" applyAlignment="1" applyProtection="1">
      <alignment horizontal="center" vertical="center" wrapText="1"/>
    </xf>
    <xf numFmtId="0" fontId="15" fillId="0" borderId="15" xfId="40" applyFont="1" applyBorder="1">
      <alignment horizontal="left" vertical="top" wrapText="1"/>
    </xf>
    <xf numFmtId="166" fontId="10" fillId="6" borderId="15" xfId="16" quotePrefix="1" applyNumberFormat="1" applyFont="1" applyFill="1" applyBorder="1" applyAlignment="1" applyProtection="1">
      <alignment horizontal="center" vertical="center" wrapText="1"/>
    </xf>
    <xf numFmtId="0" fontId="9" fillId="6" borderId="15" xfId="8" quotePrefix="1" applyNumberFormat="1" applyFont="1" applyFill="1" applyBorder="1" applyAlignment="1" applyProtection="1">
      <alignment horizontal="center" vertical="center" wrapText="1"/>
    </xf>
  </cellXfs>
  <cellStyles count="51">
    <cellStyle name="br" xfId="26"/>
    <cellStyle name="col" xfId="25"/>
    <cellStyle name="ex58" xfId="29"/>
    <cellStyle name="ex59" xfId="30"/>
    <cellStyle name="ex60" xfId="3"/>
    <cellStyle name="ex61" xfId="4"/>
    <cellStyle name="ex62" xfId="31"/>
    <cellStyle name="ex63" xfId="32"/>
    <cellStyle name="ex64" xfId="7"/>
    <cellStyle name="ex65" xfId="8"/>
    <cellStyle name="ex66" xfId="33"/>
    <cellStyle name="ex67" xfId="34"/>
    <cellStyle name="ex68" xfId="11"/>
    <cellStyle name="ex69" xfId="12"/>
    <cellStyle name="ex70" xfId="35"/>
    <cellStyle name="ex71" xfId="36"/>
    <cellStyle name="ex72" xfId="15"/>
    <cellStyle name="ex73" xfId="16"/>
    <cellStyle name="ex74" xfId="37"/>
    <cellStyle name="ex75" xfId="38"/>
    <cellStyle name="ex76" xfId="39"/>
    <cellStyle name="ex77" xfId="40"/>
    <cellStyle name="ex78" xfId="41"/>
    <cellStyle name="ex79" xfId="42"/>
    <cellStyle name="ex81" xfId="49"/>
    <cellStyle name="ex82" xfId="50"/>
    <cellStyle name="st57" xfId="1"/>
    <cellStyle name="st68" xfId="47"/>
    <cellStyle name="st69" xfId="48"/>
    <cellStyle name="st70" xfId="43"/>
    <cellStyle name="st71" xfId="44"/>
    <cellStyle name="st72" xfId="45"/>
    <cellStyle name="st73" xfId="46"/>
    <cellStyle name="st80" xfId="21"/>
    <cellStyle name="st81" xfId="22"/>
    <cellStyle name="st82" xfId="5"/>
    <cellStyle name="st83" xfId="6"/>
    <cellStyle name="st84" xfId="9"/>
    <cellStyle name="st85" xfId="10"/>
    <cellStyle name="st86" xfId="13"/>
    <cellStyle name="st87" xfId="14"/>
    <cellStyle name="st88" xfId="17"/>
    <cellStyle name="st89" xfId="18"/>
    <cellStyle name="style0" xfId="27"/>
    <cellStyle name="td" xfId="28"/>
    <cellStyle name="tr" xfId="24"/>
    <cellStyle name="xl_bot_header" xfId="2"/>
    <cellStyle name="xl_footer" xfId="23"/>
    <cellStyle name="xl_total_center" xfId="20"/>
    <cellStyle name="xl_total_left" xfId="1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7"/>
  <sheetViews>
    <sheetView showGridLines="0" tabSelected="1" workbookViewId="0">
      <pane ySplit="4" topLeftCell="A51" activePane="bottomLeft" state="frozen"/>
      <selection pane="bottomLeft" activeCell="F147" sqref="F147"/>
    </sheetView>
  </sheetViews>
  <sheetFormatPr defaultRowHeight="15"/>
  <cols>
    <col min="1" max="1" width="19.28515625" style="1" customWidth="1"/>
    <col min="2" max="2" width="40.5703125" style="1" customWidth="1"/>
    <col min="3" max="3" width="10" style="1" customWidth="1"/>
    <col min="4" max="4" width="9.7109375" style="1" customWidth="1"/>
    <col min="5" max="6" width="10.42578125" style="1" customWidth="1"/>
    <col min="7" max="7" width="12.7109375" style="1" customWidth="1"/>
    <col min="8" max="16384" width="9.140625" style="1"/>
  </cols>
  <sheetData>
    <row r="1" spans="1:7" ht="15.95" customHeight="1">
      <c r="A1" s="57" t="s">
        <v>138</v>
      </c>
      <c r="B1" s="57"/>
      <c r="C1" s="57"/>
      <c r="D1" s="57"/>
      <c r="E1" s="57"/>
      <c r="F1" s="57"/>
      <c r="G1" s="57"/>
    </row>
    <row r="2" spans="1:7" ht="15.95" customHeight="1">
      <c r="A2" s="57"/>
      <c r="B2" s="57"/>
      <c r="C2" s="57"/>
      <c r="D2" s="57"/>
      <c r="E2" s="57"/>
      <c r="F2" s="57"/>
      <c r="G2" s="57"/>
    </row>
    <row r="3" spans="1:7" ht="15.2" customHeight="1">
      <c r="A3" s="55" t="s">
        <v>0</v>
      </c>
      <c r="B3" s="56"/>
      <c r="C3" s="56"/>
      <c r="D3" s="56"/>
      <c r="E3" s="56"/>
      <c r="F3" s="45"/>
      <c r="G3" s="45"/>
    </row>
    <row r="4" spans="1:7" ht="64.5">
      <c r="A4" s="4" t="s">
        <v>46</v>
      </c>
      <c r="B4" s="4" t="s">
        <v>47</v>
      </c>
      <c r="C4" s="4" t="s">
        <v>48</v>
      </c>
      <c r="D4" s="4" t="s">
        <v>49</v>
      </c>
      <c r="E4" s="4" t="s">
        <v>50</v>
      </c>
      <c r="F4" s="5" t="s">
        <v>51</v>
      </c>
      <c r="G4" s="6" t="s">
        <v>52</v>
      </c>
    </row>
    <row r="5" spans="1:7">
      <c r="A5" s="31" t="s">
        <v>171</v>
      </c>
      <c r="B5" s="60" t="s">
        <v>172</v>
      </c>
      <c r="C5" s="61">
        <f>C6+C13+C19+C32+C38+C43+C55+C61+C67+C75+C99</f>
        <v>89707.499999999985</v>
      </c>
      <c r="D5" s="62">
        <f>D6+D13+D19+D32+D38+D43+D55+D61+D67+D75+D99</f>
        <v>430262.5</v>
      </c>
      <c r="E5" s="62">
        <f>E6+E13+E19+E32+E38+E43+E55+E61+E67+E75+E99</f>
        <v>118222.7</v>
      </c>
      <c r="F5" s="29">
        <f>E5/D5*100</f>
        <v>27.476877487580254</v>
      </c>
      <c r="G5" s="63">
        <f>E5*100/C5-100</f>
        <v>31.786862859850089</v>
      </c>
    </row>
    <row r="6" spans="1:7">
      <c r="A6" s="64" t="s">
        <v>173</v>
      </c>
      <c r="B6" s="65" t="s">
        <v>174</v>
      </c>
      <c r="C6" s="66">
        <f>C7</f>
        <v>65883.899999999994</v>
      </c>
      <c r="D6" s="18">
        <f>D7</f>
        <v>314938.5</v>
      </c>
      <c r="E6" s="25">
        <f>E7</f>
        <v>63133.7</v>
      </c>
      <c r="F6" s="29">
        <f t="shared" ref="F6:F74" si="0">E6/D6*100</f>
        <v>20.04635825724705</v>
      </c>
      <c r="G6" s="63">
        <f t="shared" ref="G6:G72" si="1">E6*100/C6-100</f>
        <v>-4.1743126924787362</v>
      </c>
    </row>
    <row r="7" spans="1:7">
      <c r="A7" s="67" t="s">
        <v>175</v>
      </c>
      <c r="B7" s="68" t="s">
        <v>176</v>
      </c>
      <c r="C7" s="69">
        <f>C8+C9+C10+C11+C12</f>
        <v>65883.899999999994</v>
      </c>
      <c r="D7" s="23">
        <f>D8+D9+D10+D11+D12</f>
        <v>314938.5</v>
      </c>
      <c r="E7" s="23">
        <f>E8+E9+E10+E11+E12</f>
        <v>63133.7</v>
      </c>
      <c r="F7" s="29">
        <f t="shared" si="0"/>
        <v>20.04635825724705</v>
      </c>
      <c r="G7" s="63">
        <f t="shared" si="1"/>
        <v>-4.1743126924787362</v>
      </c>
    </row>
    <row r="8" spans="1:7" ht="67.5">
      <c r="A8" s="70" t="s">
        <v>177</v>
      </c>
      <c r="B8" s="71" t="s">
        <v>178</v>
      </c>
      <c r="C8" s="72">
        <v>65210.5</v>
      </c>
      <c r="D8" s="20">
        <v>307741.5</v>
      </c>
      <c r="E8" s="21">
        <v>62557.3</v>
      </c>
      <c r="F8" s="28">
        <v>23.9</v>
      </c>
      <c r="G8" s="73">
        <f t="shared" si="1"/>
        <v>-4.0686699227885015</v>
      </c>
    </row>
    <row r="9" spans="1:7" ht="101.25">
      <c r="A9" s="70" t="s">
        <v>179</v>
      </c>
      <c r="B9" s="71" t="s">
        <v>180</v>
      </c>
      <c r="C9" s="72">
        <v>114.3</v>
      </c>
      <c r="D9" s="20">
        <v>1820</v>
      </c>
      <c r="E9" s="21">
        <v>134.5</v>
      </c>
      <c r="F9" s="28">
        <v>10.1</v>
      </c>
      <c r="G9" s="73">
        <f t="shared" si="1"/>
        <v>17.672790901137361</v>
      </c>
    </row>
    <row r="10" spans="1:7" ht="45">
      <c r="A10" s="70" t="s">
        <v>181</v>
      </c>
      <c r="B10" s="71" t="s">
        <v>182</v>
      </c>
      <c r="C10" s="72">
        <v>450.2</v>
      </c>
      <c r="D10" s="20">
        <v>4778</v>
      </c>
      <c r="E10" s="21">
        <v>379.6</v>
      </c>
      <c r="F10" s="28">
        <v>15</v>
      </c>
      <c r="G10" s="73">
        <f t="shared" si="1"/>
        <v>-15.681919147045761</v>
      </c>
    </row>
    <row r="11" spans="1:7" ht="78.75">
      <c r="A11" s="70" t="s">
        <v>183</v>
      </c>
      <c r="B11" s="71" t="s">
        <v>184</v>
      </c>
      <c r="C11" s="74">
        <v>101</v>
      </c>
      <c r="D11" s="20">
        <v>111</v>
      </c>
      <c r="E11" s="21">
        <v>8.1</v>
      </c>
      <c r="F11" s="28">
        <f t="shared" si="0"/>
        <v>7.2972972972972965</v>
      </c>
      <c r="G11" s="73">
        <f t="shared" si="1"/>
        <v>-91.980198019801975</v>
      </c>
    </row>
    <row r="12" spans="1:7" ht="78.75">
      <c r="A12" s="70" t="s">
        <v>185</v>
      </c>
      <c r="B12" s="71" t="s">
        <v>186</v>
      </c>
      <c r="C12" s="74">
        <v>7.9</v>
      </c>
      <c r="D12" s="20">
        <v>488</v>
      </c>
      <c r="E12" s="21">
        <v>54.2</v>
      </c>
      <c r="F12" s="28">
        <f t="shared" si="0"/>
        <v>11.106557377049182</v>
      </c>
      <c r="G12" s="73">
        <f t="shared" si="1"/>
        <v>586.07594936708858</v>
      </c>
    </row>
    <row r="13" spans="1:7" ht="31.5">
      <c r="A13" s="64" t="s">
        <v>187</v>
      </c>
      <c r="B13" s="65" t="s">
        <v>188</v>
      </c>
      <c r="C13" s="66">
        <f>C14</f>
        <v>5031.4000000000005</v>
      </c>
      <c r="D13" s="18">
        <f>D14</f>
        <v>23334.1</v>
      </c>
      <c r="E13" s="18">
        <f>E14</f>
        <v>5883.7999999999993</v>
      </c>
      <c r="F13" s="29">
        <f t="shared" si="0"/>
        <v>25.215457206406072</v>
      </c>
      <c r="G13" s="63">
        <f t="shared" si="1"/>
        <v>16.941606709862029</v>
      </c>
    </row>
    <row r="14" spans="1:7" ht="31.5">
      <c r="A14" s="67" t="s">
        <v>189</v>
      </c>
      <c r="B14" s="68" t="s">
        <v>190</v>
      </c>
      <c r="C14" s="69">
        <f>C15+C16+C17+C18</f>
        <v>5031.4000000000005</v>
      </c>
      <c r="D14" s="19">
        <f>D15+D16+D17+D18</f>
        <v>23334.1</v>
      </c>
      <c r="E14" s="19">
        <f>E15+E16+E17+E18</f>
        <v>5883.7999999999993</v>
      </c>
      <c r="F14" s="29">
        <f t="shared" si="0"/>
        <v>25.215457206406072</v>
      </c>
      <c r="G14" s="63">
        <f t="shared" si="1"/>
        <v>16.941606709862029</v>
      </c>
    </row>
    <row r="15" spans="1:7" ht="101.25">
      <c r="A15" s="75" t="s">
        <v>191</v>
      </c>
      <c r="B15" s="76" t="s">
        <v>192</v>
      </c>
      <c r="C15" s="72">
        <v>2258</v>
      </c>
      <c r="D15" s="20">
        <v>10727.1</v>
      </c>
      <c r="E15" s="21">
        <v>2825.7</v>
      </c>
      <c r="F15" s="28">
        <f t="shared" si="0"/>
        <v>26.341695332382471</v>
      </c>
      <c r="G15" s="73">
        <f t="shared" si="1"/>
        <v>25.141718334809568</v>
      </c>
    </row>
    <row r="16" spans="1:7" ht="112.5">
      <c r="A16" s="75" t="s">
        <v>193</v>
      </c>
      <c r="B16" s="76" t="s">
        <v>194</v>
      </c>
      <c r="C16" s="72">
        <v>15.8</v>
      </c>
      <c r="D16" s="20">
        <v>60.5</v>
      </c>
      <c r="E16" s="21">
        <v>18.100000000000001</v>
      </c>
      <c r="F16" s="28">
        <f t="shared" si="0"/>
        <v>29.917355371900829</v>
      </c>
      <c r="G16" s="73">
        <f t="shared" si="1"/>
        <v>14.556962025316466</v>
      </c>
    </row>
    <row r="17" spans="1:7" ht="101.25">
      <c r="A17" s="75" t="s">
        <v>195</v>
      </c>
      <c r="B17" s="76" t="s">
        <v>196</v>
      </c>
      <c r="C17" s="72">
        <v>3160.9</v>
      </c>
      <c r="D17" s="20">
        <v>14074.5</v>
      </c>
      <c r="E17" s="21">
        <v>3419.1</v>
      </c>
      <c r="F17" s="28">
        <f t="shared" si="0"/>
        <v>24.292870084194821</v>
      </c>
      <c r="G17" s="73">
        <f t="shared" si="1"/>
        <v>8.1685595874592707</v>
      </c>
    </row>
    <row r="18" spans="1:7" ht="101.25">
      <c r="A18" s="75" t="s">
        <v>197</v>
      </c>
      <c r="B18" s="76" t="s">
        <v>198</v>
      </c>
      <c r="C18" s="72">
        <v>-403.3</v>
      </c>
      <c r="D18" s="20">
        <v>-1528</v>
      </c>
      <c r="E18" s="21">
        <v>-379.1</v>
      </c>
      <c r="F18" s="28">
        <f t="shared" si="0"/>
        <v>24.810209424083769</v>
      </c>
      <c r="G18" s="73">
        <f t="shared" si="1"/>
        <v>-6.0004959087527965</v>
      </c>
    </row>
    <row r="19" spans="1:7">
      <c r="A19" s="64" t="s">
        <v>199</v>
      </c>
      <c r="B19" s="65" t="s">
        <v>200</v>
      </c>
      <c r="C19" s="66">
        <f>C20+C24+C27+C30</f>
        <v>4594.7000000000007</v>
      </c>
      <c r="D19" s="18">
        <f>D20+D24+D27+D30</f>
        <v>26964.7</v>
      </c>
      <c r="E19" s="18">
        <f>E20+E24+E27+E30</f>
        <v>34924.899999999994</v>
      </c>
      <c r="F19" s="29">
        <f t="shared" si="0"/>
        <v>129.52081795829361</v>
      </c>
      <c r="G19" s="63">
        <f t="shared" si="1"/>
        <v>660.11273859011453</v>
      </c>
    </row>
    <row r="20" spans="1:7" ht="21">
      <c r="A20" s="67" t="s">
        <v>201</v>
      </c>
      <c r="B20" s="68" t="s">
        <v>202</v>
      </c>
      <c r="C20" s="77">
        <f>C21+C23+C22</f>
        <v>3103.6000000000004</v>
      </c>
      <c r="D20" s="19">
        <f>D21+D22+D23</f>
        <v>21273</v>
      </c>
      <c r="E20" s="19">
        <f>E21+E22+E23</f>
        <v>4410.8999999999996</v>
      </c>
      <c r="F20" s="29">
        <f t="shared" si="0"/>
        <v>20.734734170074741</v>
      </c>
      <c r="G20" s="63">
        <f t="shared" si="1"/>
        <v>42.122051810800315</v>
      </c>
    </row>
    <row r="21" spans="1:7" ht="22.5">
      <c r="A21" s="78" t="s">
        <v>203</v>
      </c>
      <c r="B21" s="79" t="s">
        <v>204</v>
      </c>
      <c r="C21" s="72">
        <v>1631.4</v>
      </c>
      <c r="D21" s="20">
        <v>13760</v>
      </c>
      <c r="E21" s="21">
        <v>2770.1</v>
      </c>
      <c r="F21" s="28">
        <f t="shared" si="0"/>
        <v>20.131540697674417</v>
      </c>
      <c r="G21" s="73">
        <f t="shared" si="1"/>
        <v>69.798945690817703</v>
      </c>
    </row>
    <row r="22" spans="1:7" ht="33.75">
      <c r="A22" s="78" t="s">
        <v>205</v>
      </c>
      <c r="B22" s="79" t="s">
        <v>206</v>
      </c>
      <c r="C22" s="80">
        <v>-0.2</v>
      </c>
      <c r="D22" s="81"/>
      <c r="E22" s="82"/>
      <c r="F22" s="28"/>
      <c r="G22" s="73"/>
    </row>
    <row r="23" spans="1:7" ht="56.25">
      <c r="A23" s="78" t="s">
        <v>207</v>
      </c>
      <c r="B23" s="79" t="s">
        <v>208</v>
      </c>
      <c r="C23" s="72">
        <v>1472.4</v>
      </c>
      <c r="D23" s="20">
        <v>7513</v>
      </c>
      <c r="E23" s="21">
        <v>1640.8</v>
      </c>
      <c r="F23" s="28">
        <f>E23/D23*100</f>
        <v>21.839478237721284</v>
      </c>
      <c r="G23" s="73">
        <f>E23*100/C23-100</f>
        <v>11.437109481119251</v>
      </c>
    </row>
    <row r="24" spans="1:7" ht="21">
      <c r="A24" s="67" t="s">
        <v>209</v>
      </c>
      <c r="B24" s="68" t="s">
        <v>210</v>
      </c>
      <c r="C24" s="77">
        <f>C25+C26</f>
        <v>2028.2</v>
      </c>
      <c r="D24" s="19">
        <f>D25+D26</f>
        <v>175</v>
      </c>
      <c r="E24" s="19">
        <f>E25+E26</f>
        <v>0.8</v>
      </c>
      <c r="F24" s="29">
        <f t="shared" si="0"/>
        <v>0.45714285714285718</v>
      </c>
      <c r="G24" s="63">
        <f t="shared" si="1"/>
        <v>-99.960556158169808</v>
      </c>
    </row>
    <row r="25" spans="1:7" ht="22.5">
      <c r="A25" s="70" t="s">
        <v>211</v>
      </c>
      <c r="B25" s="71" t="s">
        <v>210</v>
      </c>
      <c r="C25" s="72">
        <v>2038.3</v>
      </c>
      <c r="D25" s="20">
        <v>175</v>
      </c>
      <c r="E25" s="21">
        <v>0.8</v>
      </c>
      <c r="F25" s="28">
        <f t="shared" si="0"/>
        <v>0.45714285714285718</v>
      </c>
      <c r="G25" s="73">
        <f t="shared" si="1"/>
        <v>-99.960751606731094</v>
      </c>
    </row>
    <row r="26" spans="1:7" ht="33.75">
      <c r="A26" s="70" t="s">
        <v>212</v>
      </c>
      <c r="B26" s="71" t="s">
        <v>213</v>
      </c>
      <c r="C26" s="72">
        <v>-10.1</v>
      </c>
      <c r="D26" s="20"/>
      <c r="E26" s="21"/>
      <c r="F26" s="28"/>
      <c r="G26" s="73">
        <f t="shared" si="1"/>
        <v>-100</v>
      </c>
    </row>
    <row r="27" spans="1:7">
      <c r="A27" s="67" t="s">
        <v>214</v>
      </c>
      <c r="B27" s="68" t="s">
        <v>215</v>
      </c>
      <c r="C27" s="69">
        <f>C28+C29</f>
        <v>-1607.7</v>
      </c>
      <c r="D27" s="23">
        <f>D28+D29</f>
        <v>3116.7</v>
      </c>
      <c r="E27" s="23">
        <f>E28+E29</f>
        <v>29900.1</v>
      </c>
      <c r="F27" s="29">
        <f t="shared" si="0"/>
        <v>959.35123688516694</v>
      </c>
      <c r="G27" s="63">
        <f t="shared" si="1"/>
        <v>-1959.8059339428999</v>
      </c>
    </row>
    <row r="28" spans="1:7">
      <c r="A28" s="70" t="s">
        <v>216</v>
      </c>
      <c r="B28" s="71" t="s">
        <v>215</v>
      </c>
      <c r="C28" s="72">
        <v>-1606.2</v>
      </c>
      <c r="D28" s="20">
        <v>3116.7</v>
      </c>
      <c r="E28" s="21">
        <v>29900.1</v>
      </c>
      <c r="F28" s="28">
        <f t="shared" si="0"/>
        <v>959.35123688516694</v>
      </c>
      <c r="G28" s="73">
        <f t="shared" si="1"/>
        <v>-1961.5427717594321</v>
      </c>
    </row>
    <row r="29" spans="1:7" ht="22.5">
      <c r="A29" s="70" t="s">
        <v>217</v>
      </c>
      <c r="B29" s="71" t="s">
        <v>218</v>
      </c>
      <c r="C29" s="72">
        <v>-1.5</v>
      </c>
      <c r="D29" s="20"/>
      <c r="E29" s="21"/>
      <c r="F29" s="28"/>
      <c r="G29" s="73">
        <f t="shared" si="1"/>
        <v>-100</v>
      </c>
    </row>
    <row r="30" spans="1:7" ht="21">
      <c r="A30" s="67" t="s">
        <v>219</v>
      </c>
      <c r="B30" s="68" t="s">
        <v>220</v>
      </c>
      <c r="C30" s="77">
        <f>C31</f>
        <v>1070.5999999999999</v>
      </c>
      <c r="D30" s="23">
        <f>D31</f>
        <v>2400</v>
      </c>
      <c r="E30" s="23">
        <f>E31</f>
        <v>613.1</v>
      </c>
      <c r="F30" s="29">
        <f t="shared" si="0"/>
        <v>25.545833333333334</v>
      </c>
      <c r="G30" s="63">
        <f t="shared" si="1"/>
        <v>-42.733046889594618</v>
      </c>
    </row>
    <row r="31" spans="1:7" ht="33.75">
      <c r="A31" s="70" t="s">
        <v>221</v>
      </c>
      <c r="B31" s="71" t="s">
        <v>222</v>
      </c>
      <c r="C31" s="72">
        <v>1070.5999999999999</v>
      </c>
      <c r="D31" s="20">
        <v>2400</v>
      </c>
      <c r="E31" s="21">
        <v>613.1</v>
      </c>
      <c r="F31" s="28">
        <f t="shared" si="0"/>
        <v>25.545833333333334</v>
      </c>
      <c r="G31" s="73">
        <f t="shared" si="1"/>
        <v>-42.733046889594618</v>
      </c>
    </row>
    <row r="32" spans="1:7">
      <c r="A32" s="64" t="s">
        <v>223</v>
      </c>
      <c r="B32" s="65" t="s">
        <v>224</v>
      </c>
      <c r="C32" s="66">
        <f>C33+C35</f>
        <v>2987.9</v>
      </c>
      <c r="D32" s="18">
        <f>D33+D35</f>
        <v>35062</v>
      </c>
      <c r="E32" s="18">
        <f>E33+E35</f>
        <v>5216.7999999999993</v>
      </c>
      <c r="F32" s="29">
        <f t="shared" si="0"/>
        <v>14.87878615024813</v>
      </c>
      <c r="G32" s="63">
        <f t="shared" si="1"/>
        <v>74.597543425148075</v>
      </c>
    </row>
    <row r="33" spans="1:7">
      <c r="A33" s="67" t="s">
        <v>225</v>
      </c>
      <c r="B33" s="68" t="s">
        <v>226</v>
      </c>
      <c r="C33" s="77">
        <f>C34</f>
        <v>377.3</v>
      </c>
      <c r="D33" s="19">
        <f>D34</f>
        <v>9381</v>
      </c>
      <c r="E33" s="23">
        <f>E34</f>
        <v>693.4</v>
      </c>
      <c r="F33" s="29">
        <f t="shared" si="0"/>
        <v>7.3915360835731807</v>
      </c>
      <c r="G33" s="63">
        <f t="shared" si="1"/>
        <v>83.779485820302142</v>
      </c>
    </row>
    <row r="34" spans="1:7" ht="33.75">
      <c r="A34" s="70" t="s">
        <v>227</v>
      </c>
      <c r="B34" s="71" t="s">
        <v>228</v>
      </c>
      <c r="C34" s="72">
        <v>377.3</v>
      </c>
      <c r="D34" s="20">
        <v>9381</v>
      </c>
      <c r="E34" s="21">
        <v>693.4</v>
      </c>
      <c r="F34" s="28">
        <f t="shared" si="0"/>
        <v>7.3915360835731807</v>
      </c>
      <c r="G34" s="73">
        <f t="shared" si="1"/>
        <v>83.779485820302142</v>
      </c>
    </row>
    <row r="35" spans="1:7">
      <c r="A35" s="67" t="s">
        <v>229</v>
      </c>
      <c r="B35" s="68" t="s">
        <v>230</v>
      </c>
      <c r="C35" s="77">
        <f>C36+C37</f>
        <v>2610.6</v>
      </c>
      <c r="D35" s="19">
        <f>D36+D37</f>
        <v>25681</v>
      </c>
      <c r="E35" s="19">
        <f>E36+E37</f>
        <v>4523.3999999999996</v>
      </c>
      <c r="F35" s="29">
        <f t="shared" si="0"/>
        <v>17.613800085666444</v>
      </c>
      <c r="G35" s="63">
        <f t="shared" si="1"/>
        <v>73.270512525856105</v>
      </c>
    </row>
    <row r="36" spans="1:7" ht="33.75">
      <c r="A36" s="83" t="s">
        <v>231</v>
      </c>
      <c r="B36" s="84" t="s">
        <v>232</v>
      </c>
      <c r="C36" s="72">
        <v>2357.1999999999998</v>
      </c>
      <c r="D36" s="20">
        <v>18574</v>
      </c>
      <c r="E36" s="21">
        <v>4309.7</v>
      </c>
      <c r="F36" s="28">
        <f t="shared" si="0"/>
        <v>23.202864218800475</v>
      </c>
      <c r="G36" s="73">
        <f t="shared" si="1"/>
        <v>82.831325301204828</v>
      </c>
    </row>
    <row r="37" spans="1:7" ht="33.75">
      <c r="A37" s="83" t="s">
        <v>233</v>
      </c>
      <c r="B37" s="84" t="s">
        <v>234</v>
      </c>
      <c r="C37" s="72">
        <v>253.4</v>
      </c>
      <c r="D37" s="20">
        <v>7107</v>
      </c>
      <c r="E37" s="21">
        <v>213.7</v>
      </c>
      <c r="F37" s="28">
        <f t="shared" si="0"/>
        <v>3.0068946109469539</v>
      </c>
      <c r="G37" s="73">
        <f t="shared" si="1"/>
        <v>-15.666929755327544</v>
      </c>
    </row>
    <row r="38" spans="1:7">
      <c r="A38" s="64" t="s">
        <v>235</v>
      </c>
      <c r="B38" s="65" t="s">
        <v>236</v>
      </c>
      <c r="C38" s="66">
        <f>C39+C41</f>
        <v>858.30000000000007</v>
      </c>
      <c r="D38" s="18">
        <f>D39+D41</f>
        <v>4208.5</v>
      </c>
      <c r="E38" s="18">
        <f>E39+E41</f>
        <v>913.69999999999993</v>
      </c>
      <c r="F38" s="29">
        <f t="shared" si="0"/>
        <v>21.710823333729358</v>
      </c>
      <c r="G38" s="63">
        <f t="shared" si="1"/>
        <v>6.4546195968775351</v>
      </c>
    </row>
    <row r="39" spans="1:7" ht="31.5">
      <c r="A39" s="67" t="s">
        <v>237</v>
      </c>
      <c r="B39" s="68" t="s">
        <v>238</v>
      </c>
      <c r="C39" s="77">
        <f>C40</f>
        <v>844.1</v>
      </c>
      <c r="D39" s="19">
        <f>D40</f>
        <v>4160</v>
      </c>
      <c r="E39" s="23">
        <f>E40</f>
        <v>896.8</v>
      </c>
      <c r="F39" s="29">
        <f t="shared" si="0"/>
        <v>21.557692307692307</v>
      </c>
      <c r="G39" s="63">
        <f t="shared" si="1"/>
        <v>6.2433360976187657</v>
      </c>
    </row>
    <row r="40" spans="1:7" ht="33.75">
      <c r="A40" s="70" t="s">
        <v>239</v>
      </c>
      <c r="B40" s="71" t="s">
        <v>240</v>
      </c>
      <c r="C40" s="72">
        <v>844.1</v>
      </c>
      <c r="D40" s="20">
        <v>4160</v>
      </c>
      <c r="E40" s="21">
        <v>896.8</v>
      </c>
      <c r="F40" s="28">
        <f t="shared" si="0"/>
        <v>21.557692307692307</v>
      </c>
      <c r="G40" s="63">
        <f t="shared" si="1"/>
        <v>6.2433360976187657</v>
      </c>
    </row>
    <row r="41" spans="1:7" ht="42">
      <c r="A41" s="67" t="s">
        <v>241</v>
      </c>
      <c r="B41" s="68" t="s">
        <v>242</v>
      </c>
      <c r="C41" s="69">
        <f>C42</f>
        <v>14.2</v>
      </c>
      <c r="D41" s="23">
        <f>D42</f>
        <v>48.5</v>
      </c>
      <c r="E41" s="23">
        <f>E42</f>
        <v>16.899999999999999</v>
      </c>
      <c r="F41" s="29">
        <f t="shared" si="0"/>
        <v>34.845360824742265</v>
      </c>
      <c r="G41" s="63">
        <f t="shared" si="1"/>
        <v>19.014084507042242</v>
      </c>
    </row>
    <row r="42" spans="1:7" ht="56.25">
      <c r="A42" s="70" t="s">
        <v>243</v>
      </c>
      <c r="B42" s="71" t="s">
        <v>244</v>
      </c>
      <c r="C42" s="72">
        <v>14.2</v>
      </c>
      <c r="D42" s="20">
        <v>48.5</v>
      </c>
      <c r="E42" s="21">
        <v>16.899999999999999</v>
      </c>
      <c r="F42" s="28">
        <f t="shared" si="0"/>
        <v>34.845360824742265</v>
      </c>
      <c r="G42" s="73">
        <f t="shared" si="1"/>
        <v>19.014084507042242</v>
      </c>
    </row>
    <row r="43" spans="1:7" ht="31.5">
      <c r="A43" s="64" t="s">
        <v>245</v>
      </c>
      <c r="B43" s="65" t="s">
        <v>246</v>
      </c>
      <c r="C43" s="66">
        <f>C44+C52</f>
        <v>5809.2999999999993</v>
      </c>
      <c r="D43" s="18">
        <f>D44+D52</f>
        <v>15337.8</v>
      </c>
      <c r="E43" s="18">
        <f>E44+E52</f>
        <v>5915.2</v>
      </c>
      <c r="F43" s="29">
        <f t="shared" si="0"/>
        <v>38.56615681518862</v>
      </c>
      <c r="G43" s="63">
        <f t="shared" si="1"/>
        <v>1.8229390804399941</v>
      </c>
    </row>
    <row r="44" spans="1:7" ht="73.5">
      <c r="A44" s="67" t="s">
        <v>247</v>
      </c>
      <c r="B44" s="68" t="s">
        <v>248</v>
      </c>
      <c r="C44" s="77">
        <f>C45+C46+C48+C50+C47+C49+C51</f>
        <v>5729.4</v>
      </c>
      <c r="D44" s="19">
        <f>D45+D46+D47+D48+D49+D50+D51</f>
        <v>14737.8</v>
      </c>
      <c r="E44" s="19">
        <f>E45+E46+E47+E48+E49+E50+E51</f>
        <v>5832.5999999999995</v>
      </c>
      <c r="F44" s="29">
        <f t="shared" si="0"/>
        <v>39.575784716850549</v>
      </c>
      <c r="G44" s="63">
        <f t="shared" si="1"/>
        <v>1.801235731490209</v>
      </c>
    </row>
    <row r="45" spans="1:7" ht="78.75">
      <c r="A45" s="83" t="s">
        <v>249</v>
      </c>
      <c r="B45" s="84" t="s">
        <v>250</v>
      </c>
      <c r="C45" s="72">
        <v>1796.6</v>
      </c>
      <c r="D45" s="20">
        <v>7000</v>
      </c>
      <c r="E45" s="21">
        <v>3345.2</v>
      </c>
      <c r="F45" s="28">
        <f t="shared" si="0"/>
        <v>47.788571428571423</v>
      </c>
      <c r="G45" s="73">
        <f t="shared" si="1"/>
        <v>86.1961482800846</v>
      </c>
    </row>
    <row r="46" spans="1:7" ht="67.5">
      <c r="A46" s="83" t="s">
        <v>251</v>
      </c>
      <c r="B46" s="84" t="s">
        <v>252</v>
      </c>
      <c r="C46" s="74">
        <v>3.4</v>
      </c>
      <c r="D46" s="20">
        <v>5</v>
      </c>
      <c r="E46" s="21">
        <v>16.3</v>
      </c>
      <c r="F46" s="28">
        <f t="shared" si="0"/>
        <v>326</v>
      </c>
      <c r="G46" s="73">
        <f t="shared" si="1"/>
        <v>379.41176470588238</v>
      </c>
    </row>
    <row r="47" spans="1:7" ht="67.5">
      <c r="A47" s="83" t="s">
        <v>253</v>
      </c>
      <c r="B47" s="84" t="s">
        <v>254</v>
      </c>
      <c r="C47" s="74">
        <v>60.2</v>
      </c>
      <c r="D47" s="20">
        <v>36.9</v>
      </c>
      <c r="E47" s="21">
        <v>17.5</v>
      </c>
      <c r="F47" s="28">
        <f t="shared" si="0"/>
        <v>47.425474254742554</v>
      </c>
      <c r="G47" s="73">
        <f t="shared" si="1"/>
        <v>-70.930232558139537</v>
      </c>
    </row>
    <row r="48" spans="1:7" ht="56.25">
      <c r="A48" s="83" t="s">
        <v>255</v>
      </c>
      <c r="B48" s="84" t="s">
        <v>256</v>
      </c>
      <c r="C48" s="74">
        <v>60.3</v>
      </c>
      <c r="D48" s="20">
        <v>150</v>
      </c>
      <c r="E48" s="21">
        <v>46.6</v>
      </c>
      <c r="F48" s="28">
        <f t="shared" si="0"/>
        <v>31.06666666666667</v>
      </c>
      <c r="G48" s="73">
        <f t="shared" si="1"/>
        <v>-22.719734660033168</v>
      </c>
    </row>
    <row r="49" spans="1:7" ht="56.25">
      <c r="A49" s="83" t="s">
        <v>257</v>
      </c>
      <c r="B49" s="84" t="s">
        <v>258</v>
      </c>
      <c r="C49" s="74">
        <v>121.1</v>
      </c>
      <c r="D49" s="20">
        <v>476</v>
      </c>
      <c r="E49" s="21">
        <v>99.1</v>
      </c>
      <c r="F49" s="28">
        <f t="shared" si="0"/>
        <v>20.819327731092436</v>
      </c>
      <c r="G49" s="73">
        <f t="shared" si="1"/>
        <v>-18.166804293971921</v>
      </c>
    </row>
    <row r="50" spans="1:7" ht="33.75">
      <c r="A50" s="83" t="s">
        <v>259</v>
      </c>
      <c r="B50" s="84" t="s">
        <v>260</v>
      </c>
      <c r="C50" s="74">
        <v>3674.9</v>
      </c>
      <c r="D50" s="20">
        <v>7000</v>
      </c>
      <c r="E50" s="21">
        <v>2294.5</v>
      </c>
      <c r="F50" s="28">
        <f t="shared" si="0"/>
        <v>32.778571428571432</v>
      </c>
      <c r="G50" s="73">
        <f t="shared" si="1"/>
        <v>-37.562926882364145</v>
      </c>
    </row>
    <row r="51" spans="1:7" ht="33.75">
      <c r="A51" s="83" t="s">
        <v>261</v>
      </c>
      <c r="B51" s="84" t="s">
        <v>262</v>
      </c>
      <c r="C51" s="74">
        <v>12.9</v>
      </c>
      <c r="D51" s="20">
        <v>69.900000000000006</v>
      </c>
      <c r="E51" s="21">
        <v>13.4</v>
      </c>
      <c r="F51" s="28">
        <f t="shared" si="0"/>
        <v>19.170243204577968</v>
      </c>
      <c r="G51" s="73">
        <f t="shared" si="1"/>
        <v>3.8759689922480618</v>
      </c>
    </row>
    <row r="52" spans="1:7" ht="73.5">
      <c r="A52" s="67" t="s">
        <v>263</v>
      </c>
      <c r="B52" s="68" t="s">
        <v>264</v>
      </c>
      <c r="C52" s="85">
        <f>C54+C53</f>
        <v>79.900000000000006</v>
      </c>
      <c r="D52" s="19">
        <f>D53+D54</f>
        <v>600</v>
      </c>
      <c r="E52" s="19">
        <f>E53+E54</f>
        <v>82.6</v>
      </c>
      <c r="F52" s="29">
        <f t="shared" si="0"/>
        <v>13.766666666666666</v>
      </c>
      <c r="G52" s="63">
        <f t="shared" si="1"/>
        <v>3.379224030037534</v>
      </c>
    </row>
    <row r="53" spans="1:7" ht="67.5">
      <c r="A53" s="75" t="s">
        <v>265</v>
      </c>
      <c r="B53" s="76" t="s">
        <v>266</v>
      </c>
      <c r="C53" s="74">
        <v>1.2</v>
      </c>
      <c r="D53" s="20">
        <v>100</v>
      </c>
      <c r="E53" s="86">
        <v>20</v>
      </c>
      <c r="F53" s="28">
        <f t="shared" si="0"/>
        <v>20</v>
      </c>
      <c r="G53" s="73">
        <f t="shared" si="1"/>
        <v>1566.6666666666667</v>
      </c>
    </row>
    <row r="54" spans="1:7" ht="67.5">
      <c r="A54" s="75" t="s">
        <v>267</v>
      </c>
      <c r="B54" s="76" t="s">
        <v>268</v>
      </c>
      <c r="C54" s="74">
        <v>78.7</v>
      </c>
      <c r="D54" s="20">
        <v>500</v>
      </c>
      <c r="E54" s="86">
        <v>62.6</v>
      </c>
      <c r="F54" s="28">
        <f t="shared" si="0"/>
        <v>12.520000000000001</v>
      </c>
      <c r="G54" s="73">
        <f t="shared" si="1"/>
        <v>-20.4574332909784</v>
      </c>
    </row>
    <row r="55" spans="1:7" ht="21">
      <c r="A55" s="64" t="s">
        <v>269</v>
      </c>
      <c r="B55" s="65" t="s">
        <v>270</v>
      </c>
      <c r="C55" s="66">
        <f>C56</f>
        <v>253.2</v>
      </c>
      <c r="D55" s="25">
        <f>D56</f>
        <v>305.40000000000003</v>
      </c>
      <c r="E55" s="25">
        <f>E56</f>
        <v>356.7</v>
      </c>
      <c r="F55" s="29">
        <f t="shared" si="0"/>
        <v>116.79764243614929</v>
      </c>
      <c r="G55" s="63">
        <f t="shared" si="1"/>
        <v>40.876777251184848</v>
      </c>
    </row>
    <row r="56" spans="1:7" ht="21">
      <c r="A56" s="67" t="s">
        <v>271</v>
      </c>
      <c r="B56" s="68" t="s">
        <v>272</v>
      </c>
      <c r="C56" s="69">
        <f>C57+C58+C59+C60</f>
        <v>253.2</v>
      </c>
      <c r="D56" s="23">
        <f>D57+D58+D59+D60</f>
        <v>305.40000000000003</v>
      </c>
      <c r="E56" s="23">
        <f>E57+E58+E59+E60</f>
        <v>356.7</v>
      </c>
      <c r="F56" s="29">
        <f t="shared" si="0"/>
        <v>116.79764243614929</v>
      </c>
      <c r="G56" s="63">
        <f t="shared" si="1"/>
        <v>40.876777251184848</v>
      </c>
    </row>
    <row r="57" spans="1:7" ht="22.5">
      <c r="A57" s="70" t="s">
        <v>273</v>
      </c>
      <c r="B57" s="71" t="s">
        <v>274</v>
      </c>
      <c r="C57" s="72">
        <v>120.5</v>
      </c>
      <c r="D57" s="20">
        <v>188.6</v>
      </c>
      <c r="E57" s="21">
        <v>171.3</v>
      </c>
      <c r="F57" s="28">
        <f t="shared" si="0"/>
        <v>90.827147401908817</v>
      </c>
      <c r="G57" s="73">
        <f t="shared" si="1"/>
        <v>42.15767634854771</v>
      </c>
    </row>
    <row r="58" spans="1:7" ht="22.5">
      <c r="A58" s="70" t="s">
        <v>275</v>
      </c>
      <c r="B58" s="71" t="s">
        <v>276</v>
      </c>
      <c r="C58" s="72">
        <v>51.3</v>
      </c>
      <c r="D58" s="20">
        <v>92</v>
      </c>
      <c r="E58" s="21">
        <v>151.1</v>
      </c>
      <c r="F58" s="28">
        <f t="shared" si="0"/>
        <v>164.2391304347826</v>
      </c>
      <c r="G58" s="73">
        <f t="shared" si="1"/>
        <v>194.54191033138403</v>
      </c>
    </row>
    <row r="59" spans="1:7">
      <c r="A59" s="83" t="s">
        <v>277</v>
      </c>
      <c r="B59" s="84" t="s">
        <v>278</v>
      </c>
      <c r="C59" s="72">
        <v>81.2</v>
      </c>
      <c r="D59" s="20">
        <v>24.8</v>
      </c>
      <c r="E59" s="21">
        <v>34.299999999999997</v>
      </c>
      <c r="F59" s="28">
        <f t="shared" si="0"/>
        <v>138.3064516129032</v>
      </c>
      <c r="G59" s="73">
        <f t="shared" si="1"/>
        <v>-57.758620689655181</v>
      </c>
    </row>
    <row r="60" spans="1:7">
      <c r="A60" s="83" t="s">
        <v>279</v>
      </c>
      <c r="B60" s="84" t="s">
        <v>280</v>
      </c>
      <c r="C60" s="72">
        <v>0.2</v>
      </c>
      <c r="D60" s="20"/>
      <c r="E60" s="21"/>
      <c r="F60" s="28"/>
      <c r="G60" s="73">
        <f t="shared" si="1"/>
        <v>-100</v>
      </c>
    </row>
    <row r="61" spans="1:7" ht="21">
      <c r="A61" s="64" t="s">
        <v>281</v>
      </c>
      <c r="B61" s="65" t="s">
        <v>282</v>
      </c>
      <c r="C61" s="69">
        <f>C62</f>
        <v>487.59999999999997</v>
      </c>
      <c r="D61" s="18">
        <f>D62</f>
        <v>30</v>
      </c>
      <c r="E61" s="18">
        <f>E62</f>
        <v>113.1</v>
      </c>
      <c r="F61" s="29">
        <f t="shared" si="0"/>
        <v>377</v>
      </c>
      <c r="G61" s="63">
        <f t="shared" si="1"/>
        <v>-76.804757998359307</v>
      </c>
    </row>
    <row r="62" spans="1:7">
      <c r="A62" s="67" t="s">
        <v>283</v>
      </c>
      <c r="B62" s="68" t="s">
        <v>284</v>
      </c>
      <c r="C62" s="85">
        <f>C63+C65+C64+C66</f>
        <v>487.59999999999997</v>
      </c>
      <c r="D62" s="19">
        <f>D63+D64+D65+D66</f>
        <v>30</v>
      </c>
      <c r="E62" s="19">
        <f>E63+E64+E65+E66</f>
        <v>113.1</v>
      </c>
      <c r="F62" s="29">
        <f t="shared" si="0"/>
        <v>377</v>
      </c>
      <c r="G62" s="63">
        <f t="shared" si="1"/>
        <v>-76.804757998359307</v>
      </c>
    </row>
    <row r="63" spans="1:7" ht="33.75">
      <c r="A63" s="78" t="s">
        <v>285</v>
      </c>
      <c r="B63" s="79" t="s">
        <v>286</v>
      </c>
      <c r="C63" s="74">
        <v>25.2</v>
      </c>
      <c r="D63" s="20"/>
      <c r="E63" s="21"/>
      <c r="F63" s="28"/>
      <c r="G63" s="73">
        <f t="shared" si="1"/>
        <v>-100</v>
      </c>
    </row>
    <row r="64" spans="1:7" ht="33.75">
      <c r="A64" s="78" t="s">
        <v>287</v>
      </c>
      <c r="B64" s="79" t="s">
        <v>288</v>
      </c>
      <c r="C64" s="74"/>
      <c r="D64" s="20"/>
      <c r="E64" s="21">
        <v>99.3</v>
      </c>
      <c r="F64" s="28"/>
      <c r="G64" s="73"/>
    </row>
    <row r="65" spans="1:7" ht="22.5">
      <c r="A65" s="83" t="s">
        <v>289</v>
      </c>
      <c r="B65" s="84" t="s">
        <v>290</v>
      </c>
      <c r="C65" s="74">
        <v>459</v>
      </c>
      <c r="D65" s="20"/>
      <c r="E65" s="21"/>
      <c r="F65" s="28"/>
      <c r="G65" s="73">
        <f t="shared" si="1"/>
        <v>-100</v>
      </c>
    </row>
    <row r="66" spans="1:7" ht="22.5">
      <c r="A66" s="83" t="s">
        <v>291</v>
      </c>
      <c r="B66" s="84" t="s">
        <v>292</v>
      </c>
      <c r="C66" s="74">
        <v>3.4</v>
      </c>
      <c r="D66" s="20">
        <v>30</v>
      </c>
      <c r="E66" s="21">
        <v>13.8</v>
      </c>
      <c r="F66" s="28">
        <f t="shared" ref="F66" si="2">E66/D66*100</f>
        <v>46</v>
      </c>
      <c r="G66" s="73">
        <f t="shared" si="1"/>
        <v>305.88235294117646</v>
      </c>
    </row>
    <row r="67" spans="1:7" ht="21">
      <c r="A67" s="64" t="s">
        <v>293</v>
      </c>
      <c r="B67" s="65" t="s">
        <v>294</v>
      </c>
      <c r="C67" s="66">
        <f>C68+C70</f>
        <v>2201.6000000000004</v>
      </c>
      <c r="D67" s="87">
        <f>D68+D70</f>
        <v>7700</v>
      </c>
      <c r="E67" s="18">
        <f>E68+E70</f>
        <v>653.70000000000005</v>
      </c>
      <c r="F67" s="29">
        <f t="shared" si="0"/>
        <v>8.4896103896103892</v>
      </c>
      <c r="G67" s="63">
        <f t="shared" si="1"/>
        <v>-70.307957848837219</v>
      </c>
    </row>
    <row r="68" spans="1:7" ht="63">
      <c r="A68" s="67" t="s">
        <v>295</v>
      </c>
      <c r="B68" s="68" t="s">
        <v>296</v>
      </c>
      <c r="C68" s="85"/>
      <c r="D68" s="19">
        <f>D69</f>
        <v>4100</v>
      </c>
      <c r="E68" s="19"/>
      <c r="F68" s="29"/>
      <c r="G68" s="63"/>
    </row>
    <row r="69" spans="1:7" ht="78.75">
      <c r="A69" s="83" t="s">
        <v>297</v>
      </c>
      <c r="B69" s="84" t="s">
        <v>298</v>
      </c>
      <c r="C69" s="74"/>
      <c r="D69" s="20">
        <v>4100</v>
      </c>
      <c r="E69" s="21"/>
      <c r="F69" s="29"/>
      <c r="G69" s="63"/>
    </row>
    <row r="70" spans="1:7" ht="31.5">
      <c r="A70" s="67" t="s">
        <v>299</v>
      </c>
      <c r="B70" s="68" t="s">
        <v>300</v>
      </c>
      <c r="C70" s="77">
        <f>C71+C72</f>
        <v>2201.6000000000004</v>
      </c>
      <c r="D70" s="23">
        <f>D71+D72</f>
        <v>3600</v>
      </c>
      <c r="E70" s="23">
        <f>E71+E72</f>
        <v>653.70000000000005</v>
      </c>
      <c r="F70" s="29">
        <f t="shared" si="0"/>
        <v>18.158333333333335</v>
      </c>
      <c r="G70" s="63">
        <f t="shared" si="1"/>
        <v>-70.307957848837219</v>
      </c>
    </row>
    <row r="71" spans="1:7" ht="56.25">
      <c r="A71" s="88" t="s">
        <v>301</v>
      </c>
      <c r="B71" s="89" t="s">
        <v>302</v>
      </c>
      <c r="C71" s="72">
        <v>496.3</v>
      </c>
      <c r="D71" s="20">
        <v>2500</v>
      </c>
      <c r="E71" s="21">
        <v>432.5</v>
      </c>
      <c r="F71" s="28">
        <f t="shared" si="0"/>
        <v>17.299999999999997</v>
      </c>
      <c r="G71" s="63">
        <f t="shared" si="1"/>
        <v>-12.855127946806363</v>
      </c>
    </row>
    <row r="72" spans="1:7" ht="63">
      <c r="A72" s="67" t="s">
        <v>303</v>
      </c>
      <c r="B72" s="68" t="s">
        <v>304</v>
      </c>
      <c r="C72" s="77">
        <f>C73+C74</f>
        <v>1705.3000000000002</v>
      </c>
      <c r="D72" s="19">
        <f>D73+D74</f>
        <v>1100</v>
      </c>
      <c r="E72" s="19">
        <f>E73+E74</f>
        <v>221.2</v>
      </c>
      <c r="F72" s="29">
        <f t="shared" si="0"/>
        <v>20.109090909090906</v>
      </c>
      <c r="G72" s="63">
        <f t="shared" si="1"/>
        <v>-87.028675306397702</v>
      </c>
    </row>
    <row r="73" spans="1:7" ht="78.75">
      <c r="A73" s="83" t="s">
        <v>305</v>
      </c>
      <c r="B73" s="84" t="s">
        <v>306</v>
      </c>
      <c r="C73" s="72">
        <v>460.9</v>
      </c>
      <c r="D73" s="20">
        <v>700</v>
      </c>
      <c r="E73" s="21">
        <v>146.69999999999999</v>
      </c>
      <c r="F73" s="28">
        <f t="shared" si="0"/>
        <v>20.957142857142856</v>
      </c>
      <c r="G73" s="73">
        <f t="shared" ref="G73:G102" si="3">E73*100/C73-100</f>
        <v>-68.170969841614237</v>
      </c>
    </row>
    <row r="74" spans="1:7" ht="56.25">
      <c r="A74" s="83" t="s">
        <v>307</v>
      </c>
      <c r="B74" s="84" t="s">
        <v>308</v>
      </c>
      <c r="C74" s="72">
        <v>1244.4000000000001</v>
      </c>
      <c r="D74" s="20">
        <v>400</v>
      </c>
      <c r="E74" s="21">
        <v>74.5</v>
      </c>
      <c r="F74" s="28">
        <f t="shared" si="0"/>
        <v>18.625</v>
      </c>
      <c r="G74" s="73">
        <f t="shared" si="3"/>
        <v>-94.013179042108646</v>
      </c>
    </row>
    <row r="75" spans="1:7">
      <c r="A75" s="64" t="s">
        <v>309</v>
      </c>
      <c r="B75" s="65" t="s">
        <v>310</v>
      </c>
      <c r="C75" s="66">
        <f>C76+C90+C92+C97</f>
        <v>1032.2</v>
      </c>
      <c r="D75" s="90">
        <f>D76+D90+D92+D97</f>
        <v>2381.5</v>
      </c>
      <c r="E75" s="90">
        <f>E76+E90+E92+E97</f>
        <v>899.99999999999989</v>
      </c>
      <c r="F75" s="29">
        <f t="shared" ref="F75:F102" si="4">E75/D75*100</f>
        <v>37.791307999160189</v>
      </c>
      <c r="G75" s="63">
        <f t="shared" si="3"/>
        <v>-12.807595427242802</v>
      </c>
    </row>
    <row r="76" spans="1:7" ht="31.5">
      <c r="A76" s="67" t="s">
        <v>311</v>
      </c>
      <c r="B76" s="68" t="s">
        <v>312</v>
      </c>
      <c r="C76" s="77">
        <f>C77+C78+C79+C81+C85+C86+C87+C88+C82+C83+C84</f>
        <v>810.19999999999993</v>
      </c>
      <c r="D76" s="23">
        <f>D77+D78++D81+D82+D83+D84+D85+D86+D87+D88+D79</f>
        <v>66</v>
      </c>
      <c r="E76" s="23">
        <f>E77+E78++E81+E82+E83+E84+E85+E86+E87+E88+E79+E80+E89</f>
        <v>530.09999999999991</v>
      </c>
      <c r="F76" s="29">
        <f t="shared" si="4"/>
        <v>803.18181818181813</v>
      </c>
      <c r="G76" s="63">
        <f t="shared" si="3"/>
        <v>-34.571710688718838</v>
      </c>
    </row>
    <row r="77" spans="1:7" ht="67.5">
      <c r="A77" s="75" t="s">
        <v>313</v>
      </c>
      <c r="B77" s="76" t="s">
        <v>314</v>
      </c>
      <c r="C77" s="72">
        <v>12.8</v>
      </c>
      <c r="D77" s="20">
        <v>4</v>
      </c>
      <c r="E77" s="21">
        <v>89.9</v>
      </c>
      <c r="F77" s="28">
        <f t="shared" si="4"/>
        <v>2247.5</v>
      </c>
      <c r="G77" s="73">
        <f t="shared" si="3"/>
        <v>602.34375</v>
      </c>
    </row>
    <row r="78" spans="1:7" ht="90">
      <c r="A78" s="75" t="s">
        <v>315</v>
      </c>
      <c r="B78" s="76" t="s">
        <v>316</v>
      </c>
      <c r="C78" s="72">
        <v>135.19999999999999</v>
      </c>
      <c r="D78" s="20">
        <v>20</v>
      </c>
      <c r="E78" s="21">
        <v>71.5</v>
      </c>
      <c r="F78" s="28">
        <f t="shared" si="4"/>
        <v>357.5</v>
      </c>
      <c r="G78" s="73">
        <f t="shared" si="3"/>
        <v>-47.115384615384613</v>
      </c>
    </row>
    <row r="79" spans="1:7" ht="67.5">
      <c r="A79" s="75" t="s">
        <v>317</v>
      </c>
      <c r="B79" s="76" t="s">
        <v>318</v>
      </c>
      <c r="C79" s="72">
        <v>13.9</v>
      </c>
      <c r="D79" s="20">
        <v>16</v>
      </c>
      <c r="E79" s="21">
        <v>2.9</v>
      </c>
      <c r="F79" s="28">
        <f t="shared" si="4"/>
        <v>18.125</v>
      </c>
      <c r="G79" s="73">
        <f t="shared" si="3"/>
        <v>-79.136690647482013</v>
      </c>
    </row>
    <row r="80" spans="1:7" ht="67.5">
      <c r="A80" s="75" t="s">
        <v>319</v>
      </c>
      <c r="B80" s="91" t="s">
        <v>320</v>
      </c>
      <c r="C80" s="72"/>
      <c r="D80" s="20"/>
      <c r="E80" s="21">
        <v>10</v>
      </c>
      <c r="F80" s="28"/>
      <c r="G80" s="73"/>
    </row>
    <row r="81" spans="1:7" ht="78.75">
      <c r="A81" s="75" t="s">
        <v>321</v>
      </c>
      <c r="B81" s="76" t="s">
        <v>322</v>
      </c>
      <c r="C81" s="72">
        <v>500</v>
      </c>
      <c r="D81" s="20"/>
      <c r="E81" s="21">
        <v>1.5</v>
      </c>
      <c r="F81" s="28"/>
      <c r="G81" s="73">
        <f t="shared" si="3"/>
        <v>-99.7</v>
      </c>
    </row>
    <row r="82" spans="1:7" ht="67.5">
      <c r="A82" s="75" t="s">
        <v>323</v>
      </c>
      <c r="B82" s="76" t="s">
        <v>324</v>
      </c>
      <c r="C82" s="72">
        <v>3</v>
      </c>
      <c r="D82" s="20"/>
      <c r="E82" s="21"/>
      <c r="F82" s="28"/>
      <c r="G82" s="73">
        <f t="shared" si="3"/>
        <v>-100</v>
      </c>
    </row>
    <row r="83" spans="1:7" ht="67.5">
      <c r="A83" s="75" t="s">
        <v>325</v>
      </c>
      <c r="B83" s="76" t="s">
        <v>326</v>
      </c>
      <c r="C83" s="74"/>
      <c r="D83" s="20"/>
      <c r="E83" s="21">
        <v>10</v>
      </c>
      <c r="F83" s="28"/>
      <c r="G83" s="73"/>
    </row>
    <row r="84" spans="1:7" ht="90">
      <c r="A84" s="75" t="s">
        <v>327</v>
      </c>
      <c r="B84" s="76" t="s">
        <v>328</v>
      </c>
      <c r="C84" s="74">
        <v>18.7</v>
      </c>
      <c r="D84" s="20"/>
      <c r="E84" s="21">
        <v>22.7</v>
      </c>
      <c r="F84" s="28"/>
      <c r="G84" s="73">
        <f t="shared" ref="G84:G86" si="5">E84*100/C84-100</f>
        <v>21.390374331550802</v>
      </c>
    </row>
    <row r="85" spans="1:7" ht="101.25">
      <c r="A85" s="75" t="s">
        <v>329</v>
      </c>
      <c r="B85" s="76" t="s">
        <v>330</v>
      </c>
      <c r="C85" s="72">
        <v>10.9</v>
      </c>
      <c r="D85" s="20"/>
      <c r="E85" s="21">
        <v>6.8</v>
      </c>
      <c r="F85" s="28"/>
      <c r="G85" s="73">
        <f t="shared" si="5"/>
        <v>-37.61467889908257</v>
      </c>
    </row>
    <row r="86" spans="1:7" ht="78.75">
      <c r="A86" s="75" t="s">
        <v>331</v>
      </c>
      <c r="B86" s="76" t="s">
        <v>332</v>
      </c>
      <c r="C86" s="72">
        <v>0.5</v>
      </c>
      <c r="D86" s="20"/>
      <c r="E86" s="21">
        <v>0.9</v>
      </c>
      <c r="F86" s="28"/>
      <c r="G86" s="73">
        <f t="shared" si="5"/>
        <v>80</v>
      </c>
    </row>
    <row r="87" spans="1:7" ht="67.5">
      <c r="A87" s="75" t="s">
        <v>333</v>
      </c>
      <c r="B87" s="76" t="s">
        <v>334</v>
      </c>
      <c r="C87" s="72">
        <v>7.3</v>
      </c>
      <c r="D87" s="20">
        <v>10</v>
      </c>
      <c r="E87" s="21">
        <v>108.6</v>
      </c>
      <c r="F87" s="28">
        <f t="shared" si="4"/>
        <v>1086</v>
      </c>
      <c r="G87" s="73">
        <f t="shared" si="3"/>
        <v>1387.6712328767123</v>
      </c>
    </row>
    <row r="88" spans="1:7" ht="78.75">
      <c r="A88" s="75" t="s">
        <v>335</v>
      </c>
      <c r="B88" s="76" t="s">
        <v>336</v>
      </c>
      <c r="C88" s="74">
        <v>107.9</v>
      </c>
      <c r="D88" s="20">
        <v>16</v>
      </c>
      <c r="E88" s="21">
        <v>190.3</v>
      </c>
      <c r="F88" s="28">
        <f t="shared" si="4"/>
        <v>1189.375</v>
      </c>
      <c r="G88" s="73">
        <f t="shared" si="3"/>
        <v>76.367006487488396</v>
      </c>
    </row>
    <row r="89" spans="1:7" ht="123.75">
      <c r="A89" s="75" t="s">
        <v>337</v>
      </c>
      <c r="B89" s="92" t="s">
        <v>338</v>
      </c>
      <c r="C89" s="74"/>
      <c r="D89" s="20"/>
      <c r="E89" s="21">
        <v>15</v>
      </c>
      <c r="F89" s="28"/>
      <c r="G89" s="73"/>
    </row>
    <row r="90" spans="1:7" ht="94.5">
      <c r="A90" s="67" t="s">
        <v>339</v>
      </c>
      <c r="B90" s="68" t="s">
        <v>340</v>
      </c>
      <c r="C90" s="23">
        <f>C91</f>
        <v>2.7</v>
      </c>
      <c r="D90" s="23"/>
      <c r="E90" s="23">
        <f>E91</f>
        <v>177.8</v>
      </c>
      <c r="F90" s="28"/>
      <c r="G90" s="73">
        <f t="shared" ref="G90:G91" si="6">E90*100/C90-100</f>
        <v>6485.1851851851843</v>
      </c>
    </row>
    <row r="91" spans="1:7" ht="67.5">
      <c r="A91" s="75" t="s">
        <v>341</v>
      </c>
      <c r="B91" s="76" t="s">
        <v>342</v>
      </c>
      <c r="C91" s="74">
        <v>2.7</v>
      </c>
      <c r="D91" s="20"/>
      <c r="E91" s="21">
        <v>177.8</v>
      </c>
      <c r="F91" s="28"/>
      <c r="G91" s="73">
        <f t="shared" si="6"/>
        <v>6485.1851851851843</v>
      </c>
    </row>
    <row r="92" spans="1:7" ht="21">
      <c r="A92" s="67" t="s">
        <v>343</v>
      </c>
      <c r="B92" s="68" t="s">
        <v>344</v>
      </c>
      <c r="C92" s="93">
        <f>C94+C95+C96+C93</f>
        <v>143.30000000000001</v>
      </c>
      <c r="D92" s="23">
        <f>D93+D94+D95+D96</f>
        <v>1880.5</v>
      </c>
      <c r="E92" s="23">
        <f>E93+E94+E95+E96</f>
        <v>112.10000000000001</v>
      </c>
      <c r="F92" s="29">
        <f t="shared" si="4"/>
        <v>5.9611805370911997</v>
      </c>
      <c r="G92" s="63">
        <f t="shared" si="3"/>
        <v>-21.772505233775306</v>
      </c>
    </row>
    <row r="93" spans="1:7" ht="56.25">
      <c r="A93" s="13" t="s">
        <v>345</v>
      </c>
      <c r="B93" s="94" t="s">
        <v>346</v>
      </c>
      <c r="C93" s="74"/>
      <c r="D93" s="20"/>
      <c r="E93" s="21">
        <v>2.5</v>
      </c>
      <c r="F93" s="28"/>
      <c r="G93" s="73"/>
    </row>
    <row r="94" spans="1:7" ht="45">
      <c r="A94" s="75" t="s">
        <v>347</v>
      </c>
      <c r="B94" s="76" t="s">
        <v>348</v>
      </c>
      <c r="C94" s="74"/>
      <c r="D94" s="20">
        <v>74.5</v>
      </c>
      <c r="E94" s="21">
        <v>65.400000000000006</v>
      </c>
      <c r="F94" s="28"/>
      <c r="G94" s="73"/>
    </row>
    <row r="95" spans="1:7" ht="56.25">
      <c r="A95" s="75" t="s">
        <v>349</v>
      </c>
      <c r="B95" s="76" t="s">
        <v>350</v>
      </c>
      <c r="C95" s="74">
        <v>137.4</v>
      </c>
      <c r="D95" s="20">
        <v>1803</v>
      </c>
      <c r="E95" s="21">
        <v>43.8</v>
      </c>
      <c r="F95" s="28">
        <f t="shared" ref="F95" si="7">E95/D95*100</f>
        <v>2.4292845257903495</v>
      </c>
      <c r="G95" s="73">
        <f t="shared" ref="G95" si="8">E95*100/C95-100</f>
        <v>-68.122270742358083</v>
      </c>
    </row>
    <row r="96" spans="1:7" ht="67.5">
      <c r="A96" s="75" t="s">
        <v>351</v>
      </c>
      <c r="B96" s="76" t="s">
        <v>352</v>
      </c>
      <c r="C96" s="95">
        <v>5.9</v>
      </c>
      <c r="D96" s="20">
        <v>3</v>
      </c>
      <c r="E96" s="21">
        <v>0.4</v>
      </c>
      <c r="F96" s="28">
        <f t="shared" si="4"/>
        <v>13.333333333333334</v>
      </c>
      <c r="G96" s="73">
        <f t="shared" si="3"/>
        <v>-93.220338983050851</v>
      </c>
    </row>
    <row r="97" spans="1:7" ht="21">
      <c r="A97" s="67" t="s">
        <v>353</v>
      </c>
      <c r="B97" s="68" t="s">
        <v>354</v>
      </c>
      <c r="C97" s="77">
        <f>C98</f>
        <v>76</v>
      </c>
      <c r="D97" s="19">
        <f>D98</f>
        <v>435</v>
      </c>
      <c r="E97" s="23">
        <f>E98</f>
        <v>80</v>
      </c>
      <c r="F97" s="29">
        <f t="shared" si="4"/>
        <v>18.390804597701148</v>
      </c>
      <c r="G97" s="63">
        <f t="shared" si="3"/>
        <v>5.2631578947368354</v>
      </c>
    </row>
    <row r="98" spans="1:7" ht="90">
      <c r="A98" s="70" t="s">
        <v>355</v>
      </c>
      <c r="B98" s="71" t="s">
        <v>356</v>
      </c>
      <c r="C98" s="72">
        <v>76</v>
      </c>
      <c r="D98" s="20">
        <v>435</v>
      </c>
      <c r="E98" s="21">
        <v>80</v>
      </c>
      <c r="F98" s="28">
        <f t="shared" si="4"/>
        <v>18.390804597701148</v>
      </c>
      <c r="G98" s="73">
        <f t="shared" si="3"/>
        <v>5.2631578947368354</v>
      </c>
    </row>
    <row r="99" spans="1:7">
      <c r="A99" s="64" t="s">
        <v>357</v>
      </c>
      <c r="B99" s="65" t="s">
        <v>358</v>
      </c>
      <c r="C99" s="96">
        <f>C100</f>
        <v>567.4</v>
      </c>
      <c r="D99" s="25"/>
      <c r="E99" s="25">
        <f>E100</f>
        <v>211.1</v>
      </c>
      <c r="F99" s="29"/>
      <c r="G99" s="63">
        <f t="shared" si="3"/>
        <v>-62.795206203736342</v>
      </c>
    </row>
    <row r="100" spans="1:7">
      <c r="A100" s="67" t="s">
        <v>359</v>
      </c>
      <c r="B100" s="68" t="s">
        <v>360</v>
      </c>
      <c r="C100" s="85">
        <f>C101+C102</f>
        <v>567.4</v>
      </c>
      <c r="D100" s="19"/>
      <c r="E100" s="23">
        <f>E101+E102</f>
        <v>211.1</v>
      </c>
      <c r="F100" s="29"/>
      <c r="G100" s="63">
        <f t="shared" si="3"/>
        <v>-62.795206203736342</v>
      </c>
    </row>
    <row r="101" spans="1:7" ht="22.5">
      <c r="A101" s="70" t="s">
        <v>361</v>
      </c>
      <c r="B101" s="71" t="s">
        <v>362</v>
      </c>
      <c r="C101" s="74">
        <v>579.4</v>
      </c>
      <c r="D101" s="20"/>
      <c r="E101" s="21">
        <v>211.1</v>
      </c>
      <c r="F101" s="28"/>
      <c r="G101" s="73">
        <f t="shared" si="3"/>
        <v>-63.565757680358992</v>
      </c>
    </row>
    <row r="102" spans="1:7" ht="22.5">
      <c r="A102" s="70" t="s">
        <v>363</v>
      </c>
      <c r="B102" s="71" t="s">
        <v>364</v>
      </c>
      <c r="C102" s="74">
        <v>-12</v>
      </c>
      <c r="D102" s="20"/>
      <c r="E102" s="21"/>
      <c r="F102" s="28"/>
      <c r="G102" s="73"/>
    </row>
    <row r="103" spans="1:7">
      <c r="A103" s="3" t="s">
        <v>53</v>
      </c>
      <c r="B103" s="7" t="s">
        <v>1</v>
      </c>
      <c r="C103" s="17">
        <f>C104+C135+C138+C141</f>
        <v>223411.30000000002</v>
      </c>
      <c r="D103" s="17">
        <f>D104+D135+D138+D141</f>
        <v>1270369.6393000002</v>
      </c>
      <c r="E103" s="17">
        <f>E104+E135+E138+E141</f>
        <v>228178.34099999999</v>
      </c>
      <c r="F103" s="29">
        <f>E103/D103*100</f>
        <v>17.961570706753584</v>
      </c>
      <c r="G103" s="29">
        <f>E103*100/C103-100</f>
        <v>2.1337510680972542</v>
      </c>
    </row>
    <row r="104" spans="1:7" ht="31.5">
      <c r="A104" s="3" t="s">
        <v>54</v>
      </c>
      <c r="B104" s="8" t="s">
        <v>2</v>
      </c>
      <c r="C104" s="18">
        <f>C105+C109+C123+C133</f>
        <v>224275.7</v>
      </c>
      <c r="D104" s="18">
        <f>D105+D109+D123+D133</f>
        <v>1269237.8689000001</v>
      </c>
      <c r="E104" s="18">
        <f>E105+E109+E123+E133</f>
        <v>230508.07929999998</v>
      </c>
      <c r="F104" s="29">
        <f t="shared" ref="F104:F146" si="9">E104/D104*100</f>
        <v>18.16114102392584</v>
      </c>
      <c r="G104" s="29">
        <f t="shared" ref="G104:G146" si="10">E104*100/C104-100</f>
        <v>2.7788919174034419</v>
      </c>
    </row>
    <row r="105" spans="1:7" ht="21">
      <c r="A105" s="3" t="s">
        <v>55</v>
      </c>
      <c r="B105" s="9" t="s">
        <v>3</v>
      </c>
      <c r="C105" s="10">
        <f>C106+C107</f>
        <v>23784</v>
      </c>
      <c r="D105" s="19">
        <f>D106+D107+D108</f>
        <v>71154.100000000006</v>
      </c>
      <c r="E105" s="19">
        <f>E106+E107+E108</f>
        <v>21551.205000000002</v>
      </c>
      <c r="F105" s="29">
        <f t="shared" si="9"/>
        <v>30.288071945256846</v>
      </c>
      <c r="G105" s="29">
        <f t="shared" si="10"/>
        <v>-9.3878027245206823</v>
      </c>
    </row>
    <row r="106" spans="1:7">
      <c r="A106" s="2" t="s">
        <v>56</v>
      </c>
      <c r="B106" s="11" t="s">
        <v>4</v>
      </c>
      <c r="C106" s="12">
        <v>12460.9</v>
      </c>
      <c r="D106" s="20">
        <v>28364.1</v>
      </c>
      <c r="E106" s="21">
        <v>7091.0249999999996</v>
      </c>
      <c r="F106" s="28">
        <f t="shared" si="9"/>
        <v>25</v>
      </c>
      <c r="G106" s="28">
        <f t="shared" si="10"/>
        <v>-43.093797398261763</v>
      </c>
    </row>
    <row r="107" spans="1:7" ht="22.5">
      <c r="A107" s="2" t="s">
        <v>57</v>
      </c>
      <c r="B107" s="11" t="s">
        <v>5</v>
      </c>
      <c r="C107" s="12">
        <v>11323.1</v>
      </c>
      <c r="D107" s="20">
        <v>42790</v>
      </c>
      <c r="E107" s="21">
        <v>10697.5</v>
      </c>
      <c r="F107" s="28">
        <f t="shared" si="9"/>
        <v>25</v>
      </c>
      <c r="G107" s="28">
        <f t="shared" si="10"/>
        <v>-5.524988739832736</v>
      </c>
    </row>
    <row r="108" spans="1:7">
      <c r="A108" s="47" t="s">
        <v>136</v>
      </c>
      <c r="B108" s="11" t="s">
        <v>6</v>
      </c>
      <c r="C108" s="22"/>
      <c r="D108" s="20">
        <v>0</v>
      </c>
      <c r="E108" s="21">
        <v>3762.68</v>
      </c>
      <c r="F108" s="28"/>
      <c r="G108" s="28"/>
    </row>
    <row r="109" spans="1:7" ht="21">
      <c r="A109" s="3" t="s">
        <v>61</v>
      </c>
      <c r="B109" s="9" t="s">
        <v>7</v>
      </c>
      <c r="C109" s="19">
        <f>C110+C111+C112+C113+C114+C115+C116+C117+C118+C119+C120+C121+C122</f>
        <v>38648.5</v>
      </c>
      <c r="D109" s="19">
        <f>D110+D111+D112+D113+D114+D115+D116+D117+D118+D119+D120+D121+D122</f>
        <v>373868.71390000003</v>
      </c>
      <c r="E109" s="19">
        <f>E110+E111+E112+E113+E114+E115+E116+E117+E118+E119+E120+E121+E122</f>
        <v>41808.977200000001</v>
      </c>
      <c r="F109" s="29">
        <f t="shared" si="9"/>
        <v>11.182796432435048</v>
      </c>
      <c r="G109" s="29">
        <f t="shared" si="10"/>
        <v>8.1774899413948816</v>
      </c>
    </row>
    <row r="110" spans="1:7" ht="22.5">
      <c r="A110" s="47" t="s">
        <v>60</v>
      </c>
      <c r="B110" s="11" t="s">
        <v>8</v>
      </c>
      <c r="C110" s="22"/>
      <c r="D110" s="20">
        <v>60827.644399999997</v>
      </c>
      <c r="E110" s="21">
        <v>0</v>
      </c>
      <c r="F110" s="28">
        <f t="shared" si="9"/>
        <v>0</v>
      </c>
      <c r="G110" s="28"/>
    </row>
    <row r="111" spans="1:7" ht="101.25">
      <c r="A111" s="48" t="s">
        <v>58</v>
      </c>
      <c r="B111" s="11" t="s">
        <v>9</v>
      </c>
      <c r="C111" s="22"/>
      <c r="D111" s="20">
        <v>69548.3</v>
      </c>
      <c r="E111" s="21">
        <v>0</v>
      </c>
      <c r="F111" s="28">
        <f t="shared" si="9"/>
        <v>0</v>
      </c>
      <c r="G111" s="28"/>
    </row>
    <row r="112" spans="1:7" ht="67.5">
      <c r="A112" s="48" t="s">
        <v>59</v>
      </c>
      <c r="B112" s="11" t="s">
        <v>10</v>
      </c>
      <c r="C112" s="22"/>
      <c r="D112" s="20">
        <v>2928.3483999999999</v>
      </c>
      <c r="E112" s="21">
        <v>0</v>
      </c>
      <c r="F112" s="28">
        <f t="shared" si="9"/>
        <v>0</v>
      </c>
      <c r="G112" s="28"/>
    </row>
    <row r="113" spans="1:7" ht="45">
      <c r="A113" s="48" t="s">
        <v>139</v>
      </c>
      <c r="B113" s="11" t="s">
        <v>11</v>
      </c>
      <c r="C113" s="12">
        <v>4201.7</v>
      </c>
      <c r="D113" s="20">
        <v>15481.6</v>
      </c>
      <c r="E113" s="21">
        <v>4481.6000000000004</v>
      </c>
      <c r="F113" s="28">
        <f t="shared" si="9"/>
        <v>28.947912360479538</v>
      </c>
      <c r="G113" s="28">
        <f t="shared" si="10"/>
        <v>6.6615893566889781</v>
      </c>
    </row>
    <row r="114" spans="1:7" ht="45">
      <c r="A114" s="48" t="s">
        <v>140</v>
      </c>
      <c r="B114" s="11" t="s">
        <v>12</v>
      </c>
      <c r="C114" s="22"/>
      <c r="D114" s="20">
        <v>932.04669999999999</v>
      </c>
      <c r="E114" s="21">
        <v>0</v>
      </c>
      <c r="F114" s="28">
        <f t="shared" si="9"/>
        <v>0</v>
      </c>
      <c r="G114" s="28"/>
    </row>
    <row r="115" spans="1:7" ht="45">
      <c r="A115" s="47" t="s">
        <v>145</v>
      </c>
      <c r="B115" s="11" t="s">
        <v>13</v>
      </c>
      <c r="C115" s="22"/>
      <c r="D115" s="20">
        <v>535.6</v>
      </c>
      <c r="E115" s="21">
        <v>0</v>
      </c>
      <c r="F115" s="28">
        <f t="shared" si="9"/>
        <v>0</v>
      </c>
      <c r="G115" s="28"/>
    </row>
    <row r="116" spans="1:7" ht="22.5">
      <c r="A116" s="47" t="s">
        <v>146</v>
      </c>
      <c r="B116" s="11" t="s">
        <v>14</v>
      </c>
      <c r="C116" s="12">
        <v>786</v>
      </c>
      <c r="D116" s="20">
        <v>787.75189999999998</v>
      </c>
      <c r="E116" s="21">
        <v>787.75189999999998</v>
      </c>
      <c r="F116" s="28">
        <f t="shared" si="9"/>
        <v>100</v>
      </c>
      <c r="G116" s="28">
        <f t="shared" si="10"/>
        <v>0.22288804071247625</v>
      </c>
    </row>
    <row r="117" spans="1:7" ht="22.5">
      <c r="A117" s="47" t="s">
        <v>147</v>
      </c>
      <c r="B117" s="11" t="s">
        <v>15</v>
      </c>
      <c r="C117" s="12"/>
      <c r="D117" s="20">
        <v>1954.2648999999999</v>
      </c>
      <c r="E117" s="21">
        <v>0</v>
      </c>
      <c r="F117" s="28">
        <f t="shared" si="9"/>
        <v>0</v>
      </c>
      <c r="G117" s="28"/>
    </row>
    <row r="118" spans="1:7" ht="22.5">
      <c r="A118" s="47" t="s">
        <v>148</v>
      </c>
      <c r="B118" s="11" t="s">
        <v>16</v>
      </c>
      <c r="C118" s="22"/>
      <c r="D118" s="20">
        <v>55555.5556</v>
      </c>
      <c r="E118" s="21">
        <v>0</v>
      </c>
      <c r="F118" s="28">
        <f t="shared" si="9"/>
        <v>0</v>
      </c>
      <c r="G118" s="28"/>
    </row>
    <row r="119" spans="1:7">
      <c r="A119" s="48" t="s">
        <v>141</v>
      </c>
      <c r="B119" s="11" t="s">
        <v>17</v>
      </c>
      <c r="C119" s="12">
        <v>200</v>
      </c>
      <c r="D119" s="20">
        <v>408.18630000000002</v>
      </c>
      <c r="E119" s="21">
        <v>408.18630000000002</v>
      </c>
      <c r="F119" s="28">
        <f t="shared" si="9"/>
        <v>100</v>
      </c>
      <c r="G119" s="28">
        <f t="shared" si="10"/>
        <v>104.09315000000004</v>
      </c>
    </row>
    <row r="120" spans="1:7" ht="22.5">
      <c r="A120" s="2" t="s">
        <v>142</v>
      </c>
      <c r="B120" s="11" t="s">
        <v>18</v>
      </c>
      <c r="C120" s="22"/>
      <c r="D120" s="20">
        <v>5372.1319999999996</v>
      </c>
      <c r="E120" s="21">
        <v>0</v>
      </c>
      <c r="F120" s="28">
        <f t="shared" si="9"/>
        <v>0</v>
      </c>
      <c r="G120" s="28"/>
    </row>
    <row r="121" spans="1:7" ht="22.5">
      <c r="A121" s="49" t="s">
        <v>143</v>
      </c>
      <c r="B121" s="11" t="s">
        <v>19</v>
      </c>
      <c r="C121" s="22"/>
      <c r="D121" s="20"/>
      <c r="E121" s="21">
        <v>511</v>
      </c>
      <c r="F121" s="28"/>
      <c r="G121" s="28"/>
    </row>
    <row r="122" spans="1:7">
      <c r="A122" s="2" t="s">
        <v>144</v>
      </c>
      <c r="B122" s="11" t="s">
        <v>20</v>
      </c>
      <c r="C122" s="12">
        <v>33460.800000000003</v>
      </c>
      <c r="D122" s="20">
        <v>159537.2837</v>
      </c>
      <c r="E122" s="21">
        <v>35620.438999999998</v>
      </c>
      <c r="F122" s="28">
        <f t="shared" si="9"/>
        <v>22.327344539087196</v>
      </c>
      <c r="G122" s="28">
        <f t="shared" si="10"/>
        <v>6.4542360015301341</v>
      </c>
    </row>
    <row r="123" spans="1:7" ht="21">
      <c r="A123" s="46" t="s">
        <v>149</v>
      </c>
      <c r="B123" s="9" t="s">
        <v>21</v>
      </c>
      <c r="C123" s="10">
        <f>C124+C125+C126+C127+C128+C129+C130+C131+C132</f>
        <v>155693.20000000001</v>
      </c>
      <c r="D123" s="19">
        <f>D124+D125+D127+D128+D129+D130+D131+D132+D126</f>
        <v>801530.05500000005</v>
      </c>
      <c r="E123" s="19">
        <f>E124+E125+E127+E128+E129+E130+E131+E132</f>
        <v>162435.49709999998</v>
      </c>
      <c r="F123" s="29">
        <f t="shared" si="9"/>
        <v>20.265677635756273</v>
      </c>
      <c r="G123" s="29">
        <f t="shared" si="10"/>
        <v>4.3305019743957729</v>
      </c>
    </row>
    <row r="124" spans="1:7" ht="33.75">
      <c r="A124" s="2" t="s">
        <v>150</v>
      </c>
      <c r="B124" s="11" t="s">
        <v>22</v>
      </c>
      <c r="C124" s="12">
        <v>9096.4</v>
      </c>
      <c r="D124" s="20">
        <v>69110.899999999994</v>
      </c>
      <c r="E124" s="21">
        <v>8928.2999999999993</v>
      </c>
      <c r="F124" s="28">
        <f t="shared" si="9"/>
        <v>12.918801520454807</v>
      </c>
      <c r="G124" s="28">
        <f t="shared" si="10"/>
        <v>-1.8479838177740788</v>
      </c>
    </row>
    <row r="125" spans="1:7" ht="56.25">
      <c r="A125" s="2" t="s">
        <v>151</v>
      </c>
      <c r="B125" s="11" t="s">
        <v>23</v>
      </c>
      <c r="C125" s="12">
        <v>2395.5</v>
      </c>
      <c r="D125" s="20">
        <v>9311</v>
      </c>
      <c r="E125" s="21">
        <v>0</v>
      </c>
      <c r="F125" s="28">
        <f t="shared" si="9"/>
        <v>0</v>
      </c>
      <c r="G125" s="28">
        <f t="shared" si="10"/>
        <v>-100</v>
      </c>
    </row>
    <row r="126" spans="1:7" ht="56.25">
      <c r="A126" s="2" t="s">
        <v>44</v>
      </c>
      <c r="B126" s="14" t="s">
        <v>45</v>
      </c>
      <c r="C126" s="12">
        <v>3729.3</v>
      </c>
      <c r="D126" s="20">
        <v>10690.4</v>
      </c>
      <c r="E126" s="21"/>
      <c r="F126" s="28">
        <f t="shared" si="9"/>
        <v>0</v>
      </c>
      <c r="G126" s="28">
        <f t="shared" si="10"/>
        <v>-100</v>
      </c>
    </row>
    <row r="127" spans="1:7" ht="33.75">
      <c r="A127" s="2" t="s">
        <v>152</v>
      </c>
      <c r="B127" s="11" t="s">
        <v>24</v>
      </c>
      <c r="C127" s="12">
        <v>492.3</v>
      </c>
      <c r="D127" s="20">
        <v>3389.614</v>
      </c>
      <c r="E127" s="21">
        <v>493.54509999999999</v>
      </c>
      <c r="F127" s="28">
        <f t="shared" si="9"/>
        <v>14.560510429801152</v>
      </c>
      <c r="G127" s="28">
        <f t="shared" si="10"/>
        <v>0.25291488929514117</v>
      </c>
    </row>
    <row r="128" spans="1:7" ht="45">
      <c r="A128" s="2" t="s">
        <v>153</v>
      </c>
      <c r="B128" s="11" t="s">
        <v>25</v>
      </c>
      <c r="C128" s="22"/>
      <c r="D128" s="20">
        <v>578.08699999999999</v>
      </c>
      <c r="E128" s="21">
        <v>0</v>
      </c>
      <c r="F128" s="28">
        <f t="shared" si="9"/>
        <v>0</v>
      </c>
      <c r="G128" s="28"/>
    </row>
    <row r="129" spans="1:7" ht="45">
      <c r="A129" s="2" t="s">
        <v>154</v>
      </c>
      <c r="B129" s="11" t="s">
        <v>26</v>
      </c>
      <c r="C129" s="22"/>
      <c r="D129" s="20">
        <v>872.78399999999999</v>
      </c>
      <c r="E129" s="21">
        <v>0</v>
      </c>
      <c r="F129" s="28">
        <f t="shared" si="9"/>
        <v>0</v>
      </c>
      <c r="G129" s="28"/>
    </row>
    <row r="130" spans="1:7" ht="56.25">
      <c r="A130" s="2" t="s">
        <v>155</v>
      </c>
      <c r="B130" s="11" t="s">
        <v>27</v>
      </c>
      <c r="C130" s="22"/>
      <c r="D130" s="20">
        <v>872.78399999999999</v>
      </c>
      <c r="E130" s="21">
        <v>0</v>
      </c>
      <c r="F130" s="28">
        <f t="shared" si="9"/>
        <v>0</v>
      </c>
      <c r="G130" s="28"/>
    </row>
    <row r="131" spans="1:7" ht="22.5">
      <c r="A131" s="2" t="s">
        <v>156</v>
      </c>
      <c r="B131" s="11" t="s">
        <v>28</v>
      </c>
      <c r="C131" s="22"/>
      <c r="D131" s="20">
        <v>86.385999999999996</v>
      </c>
      <c r="E131" s="21">
        <v>10.352</v>
      </c>
      <c r="F131" s="28">
        <f t="shared" si="9"/>
        <v>11.983423239876831</v>
      </c>
      <c r="G131" s="28"/>
    </row>
    <row r="132" spans="1:7">
      <c r="A132" s="2" t="s">
        <v>157</v>
      </c>
      <c r="B132" s="11" t="s">
        <v>29</v>
      </c>
      <c r="C132" s="12">
        <v>139979.70000000001</v>
      </c>
      <c r="D132" s="20">
        <v>706618.1</v>
      </c>
      <c r="E132" s="21">
        <v>153003.29999999999</v>
      </c>
      <c r="F132" s="28">
        <f t="shared" si="9"/>
        <v>21.652898503449034</v>
      </c>
      <c r="G132" s="28">
        <f t="shared" si="10"/>
        <v>9.3039204970434781</v>
      </c>
    </row>
    <row r="133" spans="1:7">
      <c r="A133" s="3" t="s">
        <v>158</v>
      </c>
      <c r="B133" s="9" t="s">
        <v>30</v>
      </c>
      <c r="C133" s="19">
        <f>C134</f>
        <v>6150</v>
      </c>
      <c r="D133" s="19">
        <f>D134</f>
        <v>22685</v>
      </c>
      <c r="E133" s="23">
        <f>E134</f>
        <v>4712.3999999999996</v>
      </c>
      <c r="F133" s="29">
        <f t="shared" si="9"/>
        <v>20.773198148556311</v>
      </c>
      <c r="G133" s="29">
        <f t="shared" si="10"/>
        <v>-23.375609756097575</v>
      </c>
    </row>
    <row r="134" spans="1:7" ht="56.25">
      <c r="A134" s="2" t="s">
        <v>159</v>
      </c>
      <c r="B134" s="11" t="s">
        <v>31</v>
      </c>
      <c r="C134" s="12">
        <v>6150</v>
      </c>
      <c r="D134" s="20">
        <v>22685</v>
      </c>
      <c r="E134" s="21">
        <v>4712.3999999999996</v>
      </c>
      <c r="F134" s="28">
        <f t="shared" si="9"/>
        <v>20.773198148556311</v>
      </c>
      <c r="G134" s="28">
        <f t="shared" si="10"/>
        <v>-23.375609756097575</v>
      </c>
    </row>
    <row r="135" spans="1:7">
      <c r="A135" s="50" t="s">
        <v>160</v>
      </c>
      <c r="B135" s="8" t="s">
        <v>32</v>
      </c>
      <c r="C135" s="24"/>
      <c r="D135" s="18">
        <v>6.25</v>
      </c>
      <c r="E135" s="25">
        <v>0</v>
      </c>
      <c r="F135" s="29">
        <f t="shared" si="9"/>
        <v>0</v>
      </c>
      <c r="G135" s="29"/>
    </row>
    <row r="136" spans="1:7" ht="21">
      <c r="A136" s="51" t="s">
        <v>162</v>
      </c>
      <c r="B136" s="9" t="s">
        <v>33</v>
      </c>
      <c r="C136" s="26"/>
      <c r="D136" s="19">
        <v>6.25</v>
      </c>
      <c r="E136" s="23">
        <v>0</v>
      </c>
      <c r="F136" s="29">
        <f t="shared" si="9"/>
        <v>0</v>
      </c>
      <c r="G136" s="29"/>
    </row>
    <row r="137" spans="1:7" ht="33.75">
      <c r="A137" s="2" t="s">
        <v>161</v>
      </c>
      <c r="B137" s="11" t="s">
        <v>34</v>
      </c>
      <c r="C137" s="22"/>
      <c r="D137" s="20">
        <v>6.3</v>
      </c>
      <c r="E137" s="21">
        <v>0</v>
      </c>
      <c r="F137" s="29">
        <f t="shared" si="9"/>
        <v>0</v>
      </c>
      <c r="G137" s="29"/>
    </row>
    <row r="138" spans="1:7" ht="52.5">
      <c r="A138" s="52" t="s">
        <v>165</v>
      </c>
      <c r="B138" s="8" t="s">
        <v>35</v>
      </c>
      <c r="C138" s="24"/>
      <c r="D138" s="18">
        <v>1125.5204000000001</v>
      </c>
      <c r="E138" s="25"/>
      <c r="F138" s="28">
        <f t="shared" si="9"/>
        <v>0</v>
      </c>
      <c r="G138" s="28"/>
    </row>
    <row r="139" spans="1:7" ht="73.5">
      <c r="A139" s="52" t="s">
        <v>166</v>
      </c>
      <c r="B139" s="9" t="s">
        <v>36</v>
      </c>
      <c r="C139" s="26"/>
      <c r="D139" s="19">
        <v>1125.5204000000001</v>
      </c>
      <c r="E139" s="23"/>
      <c r="F139" s="28">
        <f t="shared" si="9"/>
        <v>0</v>
      </c>
      <c r="G139" s="28"/>
    </row>
    <row r="140" spans="1:7" ht="67.5">
      <c r="A140" s="53" t="s">
        <v>167</v>
      </c>
      <c r="B140" s="11" t="s">
        <v>37</v>
      </c>
      <c r="C140" s="22"/>
      <c r="D140" s="20">
        <v>1125.5204000000001</v>
      </c>
      <c r="E140" s="21"/>
      <c r="F140" s="28">
        <f t="shared" si="9"/>
        <v>0</v>
      </c>
      <c r="G140" s="28"/>
    </row>
    <row r="141" spans="1:7" ht="42">
      <c r="A141" s="54" t="s">
        <v>163</v>
      </c>
      <c r="B141" s="8" t="s">
        <v>38</v>
      </c>
      <c r="C141" s="24">
        <f>C142</f>
        <v>-864.4</v>
      </c>
      <c r="D141" s="18">
        <v>0</v>
      </c>
      <c r="E141" s="25">
        <f>E142</f>
        <v>-2329.7383</v>
      </c>
      <c r="F141" s="28"/>
      <c r="G141" s="28">
        <f t="shared" si="10"/>
        <v>169.5208583988894</v>
      </c>
    </row>
    <row r="142" spans="1:7" ht="42">
      <c r="A142" s="54" t="s">
        <v>164</v>
      </c>
      <c r="B142" s="9" t="s">
        <v>39</v>
      </c>
      <c r="C142" s="26">
        <f>C145</f>
        <v>-864.4</v>
      </c>
      <c r="D142" s="19">
        <v>0</v>
      </c>
      <c r="E142" s="23">
        <v>-2329.7383</v>
      </c>
      <c r="F142" s="28"/>
      <c r="G142" s="28">
        <f t="shared" si="10"/>
        <v>169.5208583988894</v>
      </c>
    </row>
    <row r="143" spans="1:7" ht="56.25">
      <c r="A143" s="47" t="s">
        <v>168</v>
      </c>
      <c r="B143" s="11" t="s">
        <v>40</v>
      </c>
      <c r="C143" s="22"/>
      <c r="D143" s="20">
        <v>0</v>
      </c>
      <c r="E143" s="21">
        <v>-857.03399999999999</v>
      </c>
      <c r="F143" s="28"/>
      <c r="G143" s="28"/>
    </row>
    <row r="144" spans="1:7" ht="67.5">
      <c r="A144" s="47" t="s">
        <v>169</v>
      </c>
      <c r="B144" s="11" t="s">
        <v>41</v>
      </c>
      <c r="C144" s="22"/>
      <c r="D144" s="20">
        <v>0</v>
      </c>
      <c r="E144" s="21">
        <v>-857.03399999999999</v>
      </c>
      <c r="F144" s="28"/>
      <c r="G144" s="28"/>
    </row>
    <row r="145" spans="1:7" ht="45">
      <c r="A145" s="13" t="s">
        <v>170</v>
      </c>
      <c r="B145" s="11" t="s">
        <v>42</v>
      </c>
      <c r="C145" s="22">
        <v>-864.4</v>
      </c>
      <c r="D145" s="20">
        <v>0</v>
      </c>
      <c r="E145" s="21">
        <v>-615.6703</v>
      </c>
      <c r="F145" s="28"/>
      <c r="G145" s="28">
        <f t="shared" si="10"/>
        <v>-28.774838037945401</v>
      </c>
    </row>
    <row r="146" spans="1:7">
      <c r="A146" s="15" t="s">
        <v>43</v>
      </c>
      <c r="B146" s="16"/>
      <c r="C146" s="27">
        <f>C103+C5</f>
        <v>313118.8</v>
      </c>
      <c r="D146" s="27">
        <f t="shared" ref="D146:E146" si="11">D103+D5</f>
        <v>1700632.1393000002</v>
      </c>
      <c r="E146" s="27">
        <f t="shared" si="11"/>
        <v>346401.04099999997</v>
      </c>
      <c r="F146" s="29">
        <f>E146/D146*100</f>
        <v>20.368957694906474</v>
      </c>
      <c r="G146" s="29">
        <f t="shared" si="10"/>
        <v>10.629269465774641</v>
      </c>
    </row>
    <row r="147" spans="1:7">
      <c r="A147" s="58"/>
      <c r="B147" s="59"/>
      <c r="C147" s="59"/>
      <c r="D147" s="59"/>
      <c r="E147" s="59"/>
    </row>
  </sheetData>
  <mergeCells count="2">
    <mergeCell ref="A3:E3"/>
    <mergeCell ref="A1:G2"/>
  </mergeCells>
  <pageMargins left="0.7" right="0.7" top="0.75" bottom="0.75" header="0.3" footer="0.3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opLeftCell="A16" workbookViewId="0">
      <selection activeCell="H44" sqref="H44"/>
    </sheetView>
  </sheetViews>
  <sheetFormatPr defaultRowHeight="15"/>
  <cols>
    <col min="2" max="2" width="27.140625" customWidth="1"/>
    <col min="3" max="3" width="10.140625" customWidth="1"/>
    <col min="6" max="6" width="10.5703125" customWidth="1"/>
    <col min="7" max="7" width="13" customWidth="1"/>
  </cols>
  <sheetData>
    <row r="1" spans="1:7">
      <c r="A1" s="57" t="s">
        <v>137</v>
      </c>
      <c r="B1" s="57"/>
      <c r="C1" s="57"/>
      <c r="D1" s="57"/>
      <c r="E1" s="57"/>
      <c r="F1" s="57"/>
      <c r="G1" s="57"/>
    </row>
    <row r="2" spans="1:7">
      <c r="A2" s="57"/>
      <c r="B2" s="57"/>
      <c r="C2" s="57"/>
      <c r="D2" s="57"/>
      <c r="E2" s="57"/>
      <c r="F2" s="57"/>
      <c r="G2" s="57"/>
    </row>
    <row r="3" spans="1:7" ht="63">
      <c r="A3" s="30" t="s">
        <v>132</v>
      </c>
      <c r="B3" s="30" t="s">
        <v>133</v>
      </c>
      <c r="C3" s="5" t="s">
        <v>48</v>
      </c>
      <c r="D3" s="5" t="s">
        <v>134</v>
      </c>
      <c r="E3" s="5" t="s">
        <v>50</v>
      </c>
      <c r="F3" s="5" t="s">
        <v>51</v>
      </c>
      <c r="G3" s="5" t="s">
        <v>135</v>
      </c>
    </row>
    <row r="4" spans="1:7" ht="21">
      <c r="A4" s="31" t="s">
        <v>62</v>
      </c>
      <c r="B4" s="7" t="s">
        <v>63</v>
      </c>
      <c r="C4" s="34">
        <f>C5+C6+C7+C8+C9+C10+C11</f>
        <v>37177.300000000003</v>
      </c>
      <c r="D4" s="36">
        <f>D5+D6+D7+D8+D9+D10+D11</f>
        <v>207853.44309999997</v>
      </c>
      <c r="E4" s="36">
        <f>E5+E6+E7+E8+E9+E10+E11</f>
        <v>40637.428100000005</v>
      </c>
      <c r="F4" s="43">
        <f>E4/D4*100</f>
        <v>19.551000692564426</v>
      </c>
      <c r="G4" s="43">
        <f>E4*100/C4-100</f>
        <v>9.307098955545456</v>
      </c>
    </row>
    <row r="5" spans="1:7" ht="45">
      <c r="A5" s="32" t="s">
        <v>64</v>
      </c>
      <c r="B5" s="33" t="s">
        <v>65</v>
      </c>
      <c r="C5" s="35">
        <v>2527.6</v>
      </c>
      <c r="D5" s="39">
        <v>13688.743</v>
      </c>
      <c r="E5" s="40">
        <v>2574.5392999999999</v>
      </c>
      <c r="F5" s="38">
        <f t="shared" ref="F5:F39" si="0">E5/D5*100</f>
        <v>18.807711562705208</v>
      </c>
      <c r="G5" s="38">
        <f t="shared" ref="G5:G39" si="1">E5*100/C5-100</f>
        <v>1.8570699477765515</v>
      </c>
    </row>
    <row r="6" spans="1:7" ht="56.25">
      <c r="A6" s="32" t="s">
        <v>66</v>
      </c>
      <c r="B6" s="33" t="s">
        <v>67</v>
      </c>
      <c r="C6" s="35">
        <v>36.200000000000003</v>
      </c>
      <c r="D6" s="39">
        <v>150</v>
      </c>
      <c r="E6" s="40">
        <v>6.2590000000000003</v>
      </c>
      <c r="F6" s="38">
        <f t="shared" si="0"/>
        <v>4.1726666666666672</v>
      </c>
      <c r="G6" s="38">
        <f t="shared" si="1"/>
        <v>-82.709944751381215</v>
      </c>
    </row>
    <row r="7" spans="1:7" ht="67.5">
      <c r="A7" s="32" t="s">
        <v>68</v>
      </c>
      <c r="B7" s="33" t="s">
        <v>69</v>
      </c>
      <c r="C7" s="35">
        <v>29171.5</v>
      </c>
      <c r="D7" s="39">
        <v>140227.40210000001</v>
      </c>
      <c r="E7" s="40">
        <v>26268.955000000002</v>
      </c>
      <c r="F7" s="38">
        <f t="shared" si="0"/>
        <v>18.733111080006239</v>
      </c>
      <c r="G7" s="38">
        <f t="shared" si="1"/>
        <v>-9.9499340109353369</v>
      </c>
    </row>
    <row r="8" spans="1:7">
      <c r="A8" s="32" t="s">
        <v>70</v>
      </c>
      <c r="B8" s="33" t="s">
        <v>71</v>
      </c>
      <c r="C8" s="35">
        <v>0</v>
      </c>
      <c r="D8" s="39">
        <v>578.08699999999999</v>
      </c>
      <c r="E8" s="40">
        <v>0</v>
      </c>
      <c r="F8" s="38">
        <f t="shared" si="0"/>
        <v>0</v>
      </c>
      <c r="G8" s="38"/>
    </row>
    <row r="9" spans="1:7" ht="56.25">
      <c r="A9" s="32" t="s">
        <v>72</v>
      </c>
      <c r="B9" s="33" t="s">
        <v>73</v>
      </c>
      <c r="C9" s="35">
        <v>3984.5</v>
      </c>
      <c r="D9" s="39">
        <v>17698.010999999999</v>
      </c>
      <c r="E9" s="40">
        <v>3435.8748000000001</v>
      </c>
      <c r="F9" s="38">
        <f t="shared" si="0"/>
        <v>19.413903630187598</v>
      </c>
      <c r="G9" s="38">
        <f t="shared" si="1"/>
        <v>-13.768984816162629</v>
      </c>
    </row>
    <row r="10" spans="1:7">
      <c r="A10" s="32" t="s">
        <v>74</v>
      </c>
      <c r="B10" s="33" t="s">
        <v>75</v>
      </c>
      <c r="C10" s="35">
        <v>0</v>
      </c>
      <c r="D10" s="39">
        <v>893</v>
      </c>
      <c r="E10" s="40">
        <v>0</v>
      </c>
      <c r="F10" s="38">
        <f t="shared" si="0"/>
        <v>0</v>
      </c>
      <c r="G10" s="38"/>
    </row>
    <row r="11" spans="1:7" ht="22.5">
      <c r="A11" s="32" t="s">
        <v>76</v>
      </c>
      <c r="B11" s="33" t="s">
        <v>77</v>
      </c>
      <c r="C11" s="35">
        <v>1457.5</v>
      </c>
      <c r="D11" s="39">
        <v>34618.199999999997</v>
      </c>
      <c r="E11" s="40">
        <v>8351.7999999999993</v>
      </c>
      <c r="F11" s="38">
        <f t="shared" si="0"/>
        <v>24.125460018140746</v>
      </c>
      <c r="G11" s="38">
        <f t="shared" si="1"/>
        <v>473.02229845626061</v>
      </c>
    </row>
    <row r="12" spans="1:7" ht="42">
      <c r="A12" s="31" t="s">
        <v>78</v>
      </c>
      <c r="B12" s="7" t="s">
        <v>79</v>
      </c>
      <c r="C12" s="34">
        <f>C13</f>
        <v>264.10000000000002</v>
      </c>
      <c r="D12" s="36">
        <f>D13</f>
        <v>5651.5</v>
      </c>
      <c r="E12" s="37">
        <v>155.3271</v>
      </c>
      <c r="F12" s="43">
        <f t="shared" si="0"/>
        <v>2.748422542687782</v>
      </c>
      <c r="G12" s="43">
        <f t="shared" si="1"/>
        <v>-41.186255206361231</v>
      </c>
    </row>
    <row r="13" spans="1:7" ht="45">
      <c r="A13" s="32" t="s">
        <v>80</v>
      </c>
      <c r="B13" s="33" t="s">
        <v>81</v>
      </c>
      <c r="C13" s="35">
        <v>264.10000000000002</v>
      </c>
      <c r="D13" s="39">
        <v>5651.5</v>
      </c>
      <c r="E13" s="40">
        <v>155.3271</v>
      </c>
      <c r="F13" s="38">
        <f t="shared" si="0"/>
        <v>2.748422542687782</v>
      </c>
      <c r="G13" s="38">
        <f t="shared" si="1"/>
        <v>-41.186255206361231</v>
      </c>
    </row>
    <row r="14" spans="1:7" ht="21">
      <c r="A14" s="31" t="s">
        <v>82</v>
      </c>
      <c r="B14" s="7" t="s">
        <v>83</v>
      </c>
      <c r="C14" s="34">
        <f>C15+C16</f>
        <v>11308.1</v>
      </c>
      <c r="D14" s="36">
        <v>80986.989000000001</v>
      </c>
      <c r="E14" s="37">
        <v>10190.5</v>
      </c>
      <c r="F14" s="43">
        <f t="shared" si="0"/>
        <v>12.582885381749406</v>
      </c>
      <c r="G14" s="43">
        <f t="shared" si="1"/>
        <v>-9.883181082586816</v>
      </c>
    </row>
    <row r="15" spans="1:7" ht="22.5">
      <c r="A15" s="32" t="s">
        <v>84</v>
      </c>
      <c r="B15" s="33" t="s">
        <v>85</v>
      </c>
      <c r="C15" s="35">
        <v>6264</v>
      </c>
      <c r="D15" s="39">
        <v>40964.446199999998</v>
      </c>
      <c r="E15" s="40">
        <v>5270.5</v>
      </c>
      <c r="F15" s="38">
        <f t="shared" si="0"/>
        <v>12.866035035034844</v>
      </c>
      <c r="G15" s="38">
        <f t="shared" si="1"/>
        <v>-15.860472541507022</v>
      </c>
    </row>
    <row r="16" spans="1:7" ht="22.5">
      <c r="A16" s="32" t="s">
        <v>86</v>
      </c>
      <c r="B16" s="33" t="s">
        <v>87</v>
      </c>
      <c r="C16" s="35">
        <v>5044.1000000000004</v>
      </c>
      <c r="D16" s="39">
        <v>40022.542800000003</v>
      </c>
      <c r="E16" s="40">
        <v>4920.0523000000003</v>
      </c>
      <c r="F16" s="38">
        <f t="shared" si="0"/>
        <v>12.293202669771397</v>
      </c>
      <c r="G16" s="38">
        <f t="shared" si="1"/>
        <v>-2.4592632977141591</v>
      </c>
    </row>
    <row r="17" spans="1:7" ht="21">
      <c r="A17" s="31" t="s">
        <v>88</v>
      </c>
      <c r="B17" s="7" t="s">
        <v>89</v>
      </c>
      <c r="C17" s="34">
        <f>C18+C19+C20</f>
        <v>8634.7000000000007</v>
      </c>
      <c r="D17" s="36">
        <v>327277.53039999999</v>
      </c>
      <c r="E17" s="37">
        <v>21416.311699999998</v>
      </c>
      <c r="F17" s="43">
        <f t="shared" si="0"/>
        <v>6.543776981519291</v>
      </c>
      <c r="G17" s="43">
        <f t="shared" si="1"/>
        <v>148.02612366382152</v>
      </c>
    </row>
    <row r="18" spans="1:7">
      <c r="A18" s="32" t="s">
        <v>90</v>
      </c>
      <c r="B18" s="33" t="s">
        <v>91</v>
      </c>
      <c r="C18" s="35">
        <v>483.6</v>
      </c>
      <c r="D18" s="39">
        <v>282231.31790000002</v>
      </c>
      <c r="E18" s="40">
        <v>12736.782999999999</v>
      </c>
      <c r="F18" s="38">
        <f t="shared" si="0"/>
        <v>4.5128879015874794</v>
      </c>
      <c r="G18" s="38">
        <f t="shared" si="1"/>
        <v>2533.743382961125</v>
      </c>
    </row>
    <row r="19" spans="1:7">
      <c r="A19" s="32" t="s">
        <v>92</v>
      </c>
      <c r="B19" s="33" t="s">
        <v>93</v>
      </c>
      <c r="C19" s="35">
        <v>1806.8</v>
      </c>
      <c r="D19" s="39">
        <v>5475.6</v>
      </c>
      <c r="E19" s="40">
        <v>161.4</v>
      </c>
      <c r="F19" s="38">
        <f t="shared" si="0"/>
        <v>2.9476221783914092</v>
      </c>
      <c r="G19" s="38">
        <f t="shared" si="1"/>
        <v>-91.067079920301083</v>
      </c>
    </row>
    <row r="20" spans="1:7">
      <c r="A20" s="32" t="s">
        <v>94</v>
      </c>
      <c r="B20" s="33" t="s">
        <v>95</v>
      </c>
      <c r="C20" s="35">
        <v>6344.3</v>
      </c>
      <c r="D20" s="39">
        <v>39570.612500000003</v>
      </c>
      <c r="E20" s="40">
        <v>8518.1286999999993</v>
      </c>
      <c r="F20" s="38">
        <f t="shared" si="0"/>
        <v>21.52640093705903</v>
      </c>
      <c r="G20" s="38">
        <f t="shared" si="1"/>
        <v>34.264279747174612</v>
      </c>
    </row>
    <row r="21" spans="1:7">
      <c r="A21" s="31" t="s">
        <v>96</v>
      </c>
      <c r="B21" s="7" t="s">
        <v>97</v>
      </c>
      <c r="C21" s="34">
        <f>C22+C23+C24+C25+C26</f>
        <v>209520.69999999998</v>
      </c>
      <c r="D21" s="36">
        <v>1037861.9317</v>
      </c>
      <c r="E21" s="37">
        <v>224038.3792</v>
      </c>
      <c r="F21" s="43">
        <f t="shared" si="0"/>
        <v>21.586530188368023</v>
      </c>
      <c r="G21" s="43">
        <f t="shared" si="1"/>
        <v>6.9289951780420722</v>
      </c>
    </row>
    <row r="22" spans="1:7">
      <c r="A22" s="32" t="s">
        <v>98</v>
      </c>
      <c r="B22" s="33" t="s">
        <v>99</v>
      </c>
      <c r="C22" s="35">
        <v>54883.5</v>
      </c>
      <c r="D22" s="39">
        <v>284124.7757</v>
      </c>
      <c r="E22" s="40">
        <v>65432.078699999998</v>
      </c>
      <c r="F22" s="38">
        <f t="shared" si="0"/>
        <v>23.029346363334412</v>
      </c>
      <c r="G22" s="38">
        <f t="shared" si="1"/>
        <v>19.219945338763011</v>
      </c>
    </row>
    <row r="23" spans="1:7">
      <c r="A23" s="32" t="s">
        <v>100</v>
      </c>
      <c r="B23" s="33" t="s">
        <v>101</v>
      </c>
      <c r="C23" s="35">
        <v>125185.3</v>
      </c>
      <c r="D23" s="39">
        <v>615899.36580000003</v>
      </c>
      <c r="E23" s="40">
        <v>128427.2831</v>
      </c>
      <c r="F23" s="38">
        <f t="shared" si="0"/>
        <v>20.851991450451337</v>
      </c>
      <c r="G23" s="38">
        <f t="shared" si="1"/>
        <v>2.5897474383973247</v>
      </c>
    </row>
    <row r="24" spans="1:7">
      <c r="A24" s="32" t="s">
        <v>102</v>
      </c>
      <c r="B24" s="33" t="s">
        <v>103</v>
      </c>
      <c r="C24" s="35">
        <v>20053.400000000001</v>
      </c>
      <c r="D24" s="39">
        <v>91273.525099999999</v>
      </c>
      <c r="E24" s="40">
        <v>20239.881099999999</v>
      </c>
      <c r="F24" s="38">
        <f t="shared" si="0"/>
        <v>22.174974701398924</v>
      </c>
      <c r="G24" s="38">
        <f t="shared" si="1"/>
        <v>0.92992260664026105</v>
      </c>
    </row>
    <row r="25" spans="1:7">
      <c r="A25" s="32" t="s">
        <v>104</v>
      </c>
      <c r="B25" s="33" t="s">
        <v>105</v>
      </c>
      <c r="C25" s="35">
        <v>440.6</v>
      </c>
      <c r="D25" s="39">
        <v>2755.3332999999998</v>
      </c>
      <c r="E25" s="40">
        <v>587.7867</v>
      </c>
      <c r="F25" s="38">
        <f t="shared" si="0"/>
        <v>21.332689587862202</v>
      </c>
      <c r="G25" s="38">
        <f t="shared" si="1"/>
        <v>33.40596913300044</v>
      </c>
    </row>
    <row r="26" spans="1:7" ht="22.5">
      <c r="A26" s="32" t="s">
        <v>106</v>
      </c>
      <c r="B26" s="33" t="s">
        <v>107</v>
      </c>
      <c r="C26" s="35">
        <v>8957.9</v>
      </c>
      <c r="D26" s="39">
        <v>43808.931799999998</v>
      </c>
      <c r="E26" s="40">
        <v>9351.3495999999996</v>
      </c>
      <c r="F26" s="38">
        <f t="shared" si="0"/>
        <v>21.345760363871737</v>
      </c>
      <c r="G26" s="38">
        <f t="shared" si="1"/>
        <v>4.3922079951774435</v>
      </c>
    </row>
    <row r="27" spans="1:7" ht="21">
      <c r="A27" s="31" t="s">
        <v>108</v>
      </c>
      <c r="B27" s="7" t="s">
        <v>109</v>
      </c>
      <c r="C27" s="34">
        <f>C28+C29</f>
        <v>36945.800000000003</v>
      </c>
      <c r="D27" s="36">
        <v>263433.82449999999</v>
      </c>
      <c r="E27" s="37">
        <v>38389.705199999997</v>
      </c>
      <c r="F27" s="43">
        <f t="shared" si="0"/>
        <v>14.572807904552135</v>
      </c>
      <c r="G27" s="43">
        <f t="shared" si="1"/>
        <v>3.9081714294994043</v>
      </c>
    </row>
    <row r="28" spans="1:7">
      <c r="A28" s="32" t="s">
        <v>110</v>
      </c>
      <c r="B28" s="33" t="s">
        <v>111</v>
      </c>
      <c r="C28" s="35">
        <v>29731.3</v>
      </c>
      <c r="D28" s="39">
        <v>229201.79629999999</v>
      </c>
      <c r="E28" s="40">
        <v>30946.823199999999</v>
      </c>
      <c r="F28" s="38">
        <f t="shared" si="0"/>
        <v>13.501998544328162</v>
      </c>
      <c r="G28" s="38">
        <f t="shared" si="1"/>
        <v>4.0883620965110765</v>
      </c>
    </row>
    <row r="29" spans="1:7" ht="22.5">
      <c r="A29" s="32" t="s">
        <v>112</v>
      </c>
      <c r="B29" s="33" t="s">
        <v>113</v>
      </c>
      <c r="C29" s="35">
        <v>7214.5</v>
      </c>
      <c r="D29" s="39">
        <v>34232.028200000001</v>
      </c>
      <c r="E29" s="40">
        <v>7442.8819999999996</v>
      </c>
      <c r="F29" s="38">
        <f t="shared" si="0"/>
        <v>21.742451123594247</v>
      </c>
      <c r="G29" s="38">
        <f t="shared" si="1"/>
        <v>3.1655970614734201</v>
      </c>
    </row>
    <row r="30" spans="1:7">
      <c r="A30" s="31" t="s">
        <v>114</v>
      </c>
      <c r="B30" s="7" t="s">
        <v>115</v>
      </c>
      <c r="C30" s="34">
        <f>C31+C32+C33</f>
        <v>13228.099999999999</v>
      </c>
      <c r="D30" s="36">
        <v>59910.065999999999</v>
      </c>
      <c r="E30" s="37">
        <v>9846.1167999999998</v>
      </c>
      <c r="F30" s="43">
        <f t="shared" si="0"/>
        <v>16.434828831602356</v>
      </c>
      <c r="G30" s="43">
        <f t="shared" si="1"/>
        <v>-25.566658855013188</v>
      </c>
    </row>
    <row r="31" spans="1:7">
      <c r="A31" s="32" t="s">
        <v>116</v>
      </c>
      <c r="B31" s="33" t="s">
        <v>117</v>
      </c>
      <c r="C31" s="35">
        <v>2887.3</v>
      </c>
      <c r="D31" s="39">
        <v>9970.41</v>
      </c>
      <c r="E31" s="40">
        <v>3137.6158</v>
      </c>
      <c r="F31" s="38">
        <f t="shared" si="0"/>
        <v>31.469275586460338</v>
      </c>
      <c r="G31" s="38">
        <f t="shared" si="1"/>
        <v>8.6695459425761072</v>
      </c>
    </row>
    <row r="32" spans="1:7">
      <c r="A32" s="32" t="s">
        <v>118</v>
      </c>
      <c r="B32" s="33" t="s">
        <v>119</v>
      </c>
      <c r="C32" s="35">
        <v>2755.6</v>
      </c>
      <c r="D32" s="39">
        <v>15768.567999999999</v>
      </c>
      <c r="E32" s="40">
        <v>2571.1289999999999</v>
      </c>
      <c r="F32" s="38">
        <f t="shared" si="0"/>
        <v>16.305405792079537</v>
      </c>
      <c r="G32" s="38">
        <f t="shared" si="1"/>
        <v>-6.6944041225141575</v>
      </c>
    </row>
    <row r="33" spans="1:7">
      <c r="A33" s="32" t="s">
        <v>120</v>
      </c>
      <c r="B33" s="33" t="s">
        <v>121</v>
      </c>
      <c r="C33" s="35">
        <v>7585.2</v>
      </c>
      <c r="D33" s="39">
        <v>34171.088000000003</v>
      </c>
      <c r="E33" s="40">
        <v>4137.3720000000003</v>
      </c>
      <c r="F33" s="38">
        <f t="shared" si="0"/>
        <v>12.107814653136009</v>
      </c>
      <c r="G33" s="38">
        <f t="shared" si="1"/>
        <v>-45.454674893213095</v>
      </c>
    </row>
    <row r="34" spans="1:7" ht="21">
      <c r="A34" s="31" t="s">
        <v>122</v>
      </c>
      <c r="B34" s="7" t="s">
        <v>123</v>
      </c>
      <c r="C34" s="34">
        <f>C35+C36</f>
        <v>3306.9</v>
      </c>
      <c r="D34" s="36">
        <v>13291.5172</v>
      </c>
      <c r="E34" s="37">
        <v>3663.623</v>
      </c>
      <c r="F34" s="43">
        <f t="shared" si="0"/>
        <v>27.563617793760969</v>
      </c>
      <c r="G34" s="43">
        <f t="shared" si="1"/>
        <v>10.787232755753109</v>
      </c>
    </row>
    <row r="35" spans="1:7">
      <c r="A35" s="32" t="s">
        <v>124</v>
      </c>
      <c r="B35" s="33" t="s">
        <v>125</v>
      </c>
      <c r="C35" s="35">
        <v>3255.8</v>
      </c>
      <c r="D35" s="39">
        <v>13086.5172</v>
      </c>
      <c r="E35" s="40">
        <v>3642.9630000000002</v>
      </c>
      <c r="F35" s="38">
        <f t="shared" si="0"/>
        <v>27.837528842280513</v>
      </c>
      <c r="G35" s="38">
        <f t="shared" si="1"/>
        <v>11.891485963511286</v>
      </c>
    </row>
    <row r="36" spans="1:7">
      <c r="A36" s="32" t="s">
        <v>126</v>
      </c>
      <c r="B36" s="33" t="s">
        <v>127</v>
      </c>
      <c r="C36" s="35">
        <v>51.1</v>
      </c>
      <c r="D36" s="39">
        <v>205</v>
      </c>
      <c r="E36" s="40">
        <v>20.66</v>
      </c>
      <c r="F36" s="38">
        <f t="shared" si="0"/>
        <v>10.078048780487805</v>
      </c>
      <c r="G36" s="38">
        <f t="shared" si="1"/>
        <v>-59.569471624266143</v>
      </c>
    </row>
    <row r="37" spans="1:7" ht="31.5">
      <c r="A37" s="31" t="s">
        <v>128</v>
      </c>
      <c r="B37" s="7" t="s">
        <v>129</v>
      </c>
      <c r="C37" s="41">
        <v>0</v>
      </c>
      <c r="D37" s="36">
        <v>550</v>
      </c>
      <c r="E37" s="37">
        <v>2.6520999999999999</v>
      </c>
      <c r="F37" s="43">
        <f t="shared" si="0"/>
        <v>0.48219999999999996</v>
      </c>
      <c r="G37" s="43"/>
    </row>
    <row r="38" spans="1:7" ht="25.5" customHeight="1">
      <c r="A38" s="32" t="s">
        <v>130</v>
      </c>
      <c r="B38" s="33" t="s">
        <v>131</v>
      </c>
      <c r="C38" s="41"/>
      <c r="D38" s="39">
        <v>550</v>
      </c>
      <c r="E38" s="40">
        <v>2.6520999999999999</v>
      </c>
      <c r="F38" s="38">
        <f t="shared" si="0"/>
        <v>0.48219999999999996</v>
      </c>
      <c r="G38" s="38"/>
    </row>
    <row r="39" spans="1:7">
      <c r="A39" s="15" t="s">
        <v>43</v>
      </c>
      <c r="B39" s="16"/>
      <c r="C39" s="44">
        <f>C37+C34+C30+C27+C21+C17+C14+C12+C4</f>
        <v>320385.69999999995</v>
      </c>
      <c r="D39" s="42">
        <f>D37+D34+D30+D27+D21+D17+D14+D12+D4</f>
        <v>1996816.8019000001</v>
      </c>
      <c r="E39" s="42">
        <f>E37+E34+E30+E27+E21+E17+E14+E12+E4</f>
        <v>348340.04320000001</v>
      </c>
      <c r="F39" s="43">
        <f t="shared" si="0"/>
        <v>17.444767234958629</v>
      </c>
      <c r="G39" s="43">
        <f t="shared" si="1"/>
        <v>8.7252156385257109</v>
      </c>
    </row>
  </sheetData>
  <mergeCells count="1">
    <mergeCell ref="A1:G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MAKET_GENERATOR&lt;/Code&gt;&#10;  &lt;ObjectCode&gt;MAKET_GENERATOR&lt;/ObjectCode&gt;&#10;  &lt;DocName&gt;Генератор отчетов (с использованием макета)&lt;/DocName&gt;&#10;  &lt;VariantName&gt;аналитическая информация( месяц)&lt;/VariantName&gt;&#10;  &lt;VariantLink&gt;3443&lt;/VariantLink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4B4AA24-7C33-4AD0-899B-F7AD5060454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ДЧБ</vt:lpstr>
      <vt:lpstr>РЧБ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2022-04-08T11:53:28Z</dcterms:created>
  <dcterms:modified xsi:type="dcterms:W3CDTF">2022-04-11T11:56:37Z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аналитическая информация( месяц)(4).xlsx</vt:lpwstr>
  </property>
  <property fmtid="{D5CDD505-2E9C-101B-9397-08002B2CF9AE}" pid="4" name="Версия клиента">
    <vt:lpwstr>21.2.23.4050 (.NET 4.7.2)</vt:lpwstr>
  </property>
  <property fmtid="{D5CDD505-2E9C-101B-9397-08002B2CF9AE}" pid="5" name="Версия базы">
    <vt:lpwstr>21.2.2622.1416524746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komi_2022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