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ЧБ" sheetId="2" r:id="rId1"/>
    <sheet name="РЧБ" sheetId="3" r:id="rId2"/>
    <sheet name="источники" sheetId="4" r:id="rId3"/>
  </sheets>
  <definedNames>
    <definedName name="_xlnm.Print_Titles" localSheetId="0">ДЧБ!#REF!</definedName>
  </definedNames>
  <calcPr calcId="124519"/>
</workbook>
</file>

<file path=xl/calcChain.xml><?xml version="1.0" encoding="utf-8"?>
<calcChain xmlns="http://schemas.openxmlformats.org/spreadsheetml/2006/main">
  <c r="E125" i="2"/>
  <c r="D125"/>
  <c r="C125"/>
  <c r="F9"/>
  <c r="G9"/>
  <c r="G87"/>
  <c r="G86"/>
  <c r="E86"/>
  <c r="C86"/>
  <c r="C85" s="1"/>
  <c r="E85"/>
  <c r="G84"/>
  <c r="F84"/>
  <c r="F83"/>
  <c r="E83"/>
  <c r="D83"/>
  <c r="C83"/>
  <c r="G82"/>
  <c r="F82"/>
  <c r="G81"/>
  <c r="F81"/>
  <c r="F80"/>
  <c r="E78"/>
  <c r="F78" s="1"/>
  <c r="D78"/>
  <c r="C78"/>
  <c r="E75"/>
  <c r="G75" s="1"/>
  <c r="C75"/>
  <c r="G73"/>
  <c r="F73"/>
  <c r="G72"/>
  <c r="F72"/>
  <c r="G70"/>
  <c r="G69"/>
  <c r="G66"/>
  <c r="G64"/>
  <c r="F64"/>
  <c r="G63"/>
  <c r="F63"/>
  <c r="G62"/>
  <c r="F62"/>
  <c r="E61"/>
  <c r="F61" s="1"/>
  <c r="D61"/>
  <c r="D60" s="1"/>
  <c r="C61"/>
  <c r="G59"/>
  <c r="F59"/>
  <c r="G58"/>
  <c r="F58"/>
  <c r="E57"/>
  <c r="G57" s="1"/>
  <c r="D57"/>
  <c r="C57"/>
  <c r="G56"/>
  <c r="F56"/>
  <c r="G55"/>
  <c r="E55"/>
  <c r="F55" s="1"/>
  <c r="D55"/>
  <c r="C55"/>
  <c r="D53"/>
  <c r="D52" s="1"/>
  <c r="G51"/>
  <c r="G50"/>
  <c r="C50"/>
  <c r="C49" s="1"/>
  <c r="G49" s="1"/>
  <c r="G48"/>
  <c r="G47"/>
  <c r="F47"/>
  <c r="G46"/>
  <c r="F46"/>
  <c r="G45"/>
  <c r="F45"/>
  <c r="E44"/>
  <c r="G44" s="1"/>
  <c r="D44"/>
  <c r="D43" s="1"/>
  <c r="C44"/>
  <c r="C43"/>
  <c r="G42"/>
  <c r="F42"/>
  <c r="F41"/>
  <c r="E41"/>
  <c r="D41"/>
  <c r="C41"/>
  <c r="G40"/>
  <c r="F40"/>
  <c r="G39"/>
  <c r="F39"/>
  <c r="G38"/>
  <c r="F38"/>
  <c r="G37"/>
  <c r="F37"/>
  <c r="F36"/>
  <c r="E36"/>
  <c r="E35" s="1"/>
  <c r="D36"/>
  <c r="D35" s="1"/>
  <c r="C36"/>
  <c r="C35" s="1"/>
  <c r="G34"/>
  <c r="F34"/>
  <c r="F33"/>
  <c r="E33"/>
  <c r="G33" s="1"/>
  <c r="D33"/>
  <c r="D32" s="1"/>
  <c r="G32"/>
  <c r="E32"/>
  <c r="F32" s="1"/>
  <c r="C32"/>
  <c r="G31"/>
  <c r="F31"/>
  <c r="E30"/>
  <c r="G30" s="1"/>
  <c r="D30"/>
  <c r="C30"/>
  <c r="G28"/>
  <c r="F28"/>
  <c r="E27"/>
  <c r="F27" s="1"/>
  <c r="D27"/>
  <c r="C27"/>
  <c r="G25"/>
  <c r="F25"/>
  <c r="E24"/>
  <c r="G24" s="1"/>
  <c r="D24"/>
  <c r="C24"/>
  <c r="G23"/>
  <c r="F23"/>
  <c r="G21"/>
  <c r="F21"/>
  <c r="E20"/>
  <c r="D20"/>
  <c r="D19" s="1"/>
  <c r="C20"/>
  <c r="G18"/>
  <c r="F18"/>
  <c r="G17"/>
  <c r="F17"/>
  <c r="G16"/>
  <c r="F16"/>
  <c r="G15"/>
  <c r="F15"/>
  <c r="G14"/>
  <c r="E14"/>
  <c r="E13" s="1"/>
  <c r="D14"/>
  <c r="D13" s="1"/>
  <c r="C14"/>
  <c r="C13" s="1"/>
  <c r="G12"/>
  <c r="F12"/>
  <c r="G11"/>
  <c r="F11"/>
  <c r="G10"/>
  <c r="F10"/>
  <c r="G8"/>
  <c r="F8"/>
  <c r="E7"/>
  <c r="E6" s="1"/>
  <c r="D7"/>
  <c r="F7" s="1"/>
  <c r="C7"/>
  <c r="C6" s="1"/>
  <c r="F14" l="1"/>
  <c r="E52"/>
  <c r="F52" s="1"/>
  <c r="F30"/>
  <c r="D6"/>
  <c r="D5" s="1"/>
  <c r="G41"/>
  <c r="F44"/>
  <c r="F20"/>
  <c r="G83"/>
  <c r="G61"/>
  <c r="G85"/>
  <c r="C19"/>
  <c r="F24"/>
  <c r="G36"/>
  <c r="C52"/>
  <c r="F57"/>
  <c r="G6"/>
  <c r="F35"/>
  <c r="G35"/>
  <c r="F13"/>
  <c r="G13"/>
  <c r="E60"/>
  <c r="C60"/>
  <c r="C5" s="1"/>
  <c r="G7"/>
  <c r="E19"/>
  <c r="G20"/>
  <c r="G27"/>
  <c r="E43"/>
  <c r="G78"/>
  <c r="F6" l="1"/>
  <c r="G52"/>
  <c r="G60"/>
  <c r="F60"/>
  <c r="F43"/>
  <c r="G43"/>
  <c r="F19"/>
  <c r="G19"/>
  <c r="E5"/>
  <c r="F5" l="1"/>
  <c r="G5"/>
  <c r="G7" i="4" l="1"/>
  <c r="G6"/>
  <c r="F7"/>
  <c r="F4"/>
  <c r="E7"/>
  <c r="D7"/>
  <c r="C7"/>
  <c r="G5"/>
  <c r="F5"/>
  <c r="G5" i="3"/>
  <c r="G6"/>
  <c r="G7"/>
  <c r="G9"/>
  <c r="G11"/>
  <c r="G12"/>
  <c r="G13"/>
  <c r="G14"/>
  <c r="G15"/>
  <c r="G16"/>
  <c r="G17"/>
  <c r="G18"/>
  <c r="G19"/>
  <c r="G21"/>
  <c r="G22"/>
  <c r="G23"/>
  <c r="G24"/>
  <c r="G25"/>
  <c r="G26"/>
  <c r="G27"/>
  <c r="G28"/>
  <c r="G29"/>
  <c r="G30"/>
  <c r="G31"/>
  <c r="G32"/>
  <c r="G33"/>
  <c r="G34"/>
  <c r="G35"/>
  <c r="G38"/>
  <c r="G39"/>
  <c r="G40"/>
  <c r="G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"/>
  <c r="D40"/>
  <c r="F40" s="1"/>
  <c r="C40"/>
  <c r="D107" i="2"/>
  <c r="F107" s="1"/>
  <c r="D94"/>
  <c r="F94" s="1"/>
  <c r="G90"/>
  <c r="G91"/>
  <c r="G92"/>
  <c r="G98"/>
  <c r="G101"/>
  <c r="G104"/>
  <c r="G105"/>
  <c r="G107"/>
  <c r="G108"/>
  <c r="G109"/>
  <c r="G113"/>
  <c r="G115"/>
  <c r="G116"/>
  <c r="G119"/>
  <c r="G124"/>
  <c r="F90"/>
  <c r="F91"/>
  <c r="F92"/>
  <c r="F95"/>
  <c r="F96"/>
  <c r="F97"/>
  <c r="F98"/>
  <c r="F99"/>
  <c r="F100"/>
  <c r="F101"/>
  <c r="F102"/>
  <c r="F103"/>
  <c r="F104"/>
  <c r="F105"/>
  <c r="F106"/>
  <c r="F108"/>
  <c r="F110"/>
  <c r="F111"/>
  <c r="F112"/>
  <c r="F113"/>
  <c r="F114"/>
  <c r="F115"/>
  <c r="F116"/>
  <c r="F117"/>
  <c r="F118"/>
  <c r="F119"/>
  <c r="C121"/>
  <c r="G121" s="1"/>
  <c r="C118"/>
  <c r="C117" s="1"/>
  <c r="G117" s="1"/>
  <c r="C114"/>
  <c r="G114" s="1"/>
  <c r="C106"/>
  <c r="C94"/>
  <c r="G94" s="1"/>
  <c r="E88"/>
  <c r="D89" l="1"/>
  <c r="F89" s="1"/>
  <c r="C89"/>
  <c r="G89" s="1"/>
  <c r="G106"/>
  <c r="C120"/>
  <c r="G120" s="1"/>
  <c r="G118"/>
  <c r="D88" l="1"/>
  <c r="C88"/>
  <c r="F125" l="1"/>
  <c r="F88"/>
  <c r="G125"/>
  <c r="G88"/>
</calcChain>
</file>

<file path=xl/sharedStrings.xml><?xml version="1.0" encoding="utf-8"?>
<sst xmlns="http://schemas.openxmlformats.org/spreadsheetml/2006/main" count="346" uniqueCount="336">
  <si>
    <t>Единица измерения: тыс.руб.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</si>
  <si>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</si>
  <si>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</si>
  <si>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</si>
  <si>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</si>
  <si>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</si>
  <si>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Прочие дотации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</si>
  <si>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</si>
  <si>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</si>
  <si>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</si>
  <si>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</si>
  <si>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</si>
  <si>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</si>
  <si>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</si>
  <si>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на реализацию мероприятий по обеспечению жильем молодых семей</t>
  </si>
  <si>
    <t>Субсидии бюджетам на проведение комплексных кадастровых работ</t>
  </si>
  <si>
    <t>Субсидии бюджетам на развитие сети учреждений культурно-досугового типа</t>
  </si>
  <si>
    <t>Субсидии бюджетам на поддержку отрасли культуры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</si>
  <si>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</si>
  <si>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</si>
  <si>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</si>
  <si>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</si>
  <si>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</si>
  <si>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</si>
  <si>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</si>
  <si>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Прочие субвенции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</si>
  <si>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</si>
  <si>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</si>
  <si>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</si>
  <si>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</si>
  <si>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</si>
  <si>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</si>
  <si>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</si>
  <si>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</si>
  <si>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</si>
  <si>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</si>
  <si>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</si>
  <si>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</si>
  <si>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2 02 35 082 05 0000 150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</si>
  <si>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</si>
  <si>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2 00 00 000 00 0000 000</t>
  </si>
  <si>
    <t>2 02 00 000 00 0000 000</t>
  </si>
  <si>
    <t>2 02 10 000 00 0000 150</t>
  </si>
  <si>
    <t>2 02 15 001 05 0000 150</t>
  </si>
  <si>
    <t>2 02 15 002 05 0000 150</t>
  </si>
  <si>
    <t>2 02 19 999 05 0000 150</t>
  </si>
  <si>
    <t>2 02 20 299 00 0000 150</t>
  </si>
  <si>
    <t>2 02 20 302 00 0000 150</t>
  </si>
  <si>
    <t>2 02 20 077 00 0000 150</t>
  </si>
  <si>
    <t>2 02 25 304 00 0000 150</t>
  </si>
  <si>
    <t>2 02 25 467 00 0000 150</t>
  </si>
  <si>
    <t>2 02 25 491 00 0000 150</t>
  </si>
  <si>
    <t>2 02 25 511 00 0000 150</t>
  </si>
  <si>
    <t>2 02 25 497 00 0000 150</t>
  </si>
  <si>
    <t>2 02 25 519 00 0000 150</t>
  </si>
  <si>
    <t>2 02 29 999 05 0000 150</t>
  </si>
  <si>
    <t>2 02 25 513 00 0000 150</t>
  </si>
  <si>
    <t>2 02 30 024 05 0000 150</t>
  </si>
  <si>
    <t>2 02 30 029 05 0000 150</t>
  </si>
  <si>
    <t>2 02 35 120 05 0000 150</t>
  </si>
  <si>
    <t>2 02 35 135 05 0000 150</t>
  </si>
  <si>
    <t>2 02 35 176 05 0000 150</t>
  </si>
  <si>
    <t>2 02 39 999 05 0000 150</t>
  </si>
  <si>
    <t>2 02 40 000 00 0000 150</t>
  </si>
  <si>
    <t>2 02 40 014 05 0000 150</t>
  </si>
  <si>
    <t>2 02 45 303 00 0000 150</t>
  </si>
  <si>
    <t>2 02 20 000 00 0000 150</t>
  </si>
  <si>
    <t>2 02 30 000 00 0000 150</t>
  </si>
  <si>
    <t>2 18 00 000 00 0000 000</t>
  </si>
  <si>
    <t>2 18 00 000 00 0000 150</t>
  </si>
  <si>
    <t>2 18 00 000 05 0000 150</t>
  </si>
  <si>
    <t>2 19 00 000 00 0000 000</t>
  </si>
  <si>
    <t>2 19 60 010 05 0000 150</t>
  </si>
  <si>
    <t>2 19 00 000 05 0000 000</t>
  </si>
  <si>
    <t>2 19 35 135 05 0000 150</t>
  </si>
  <si>
    <t>2 19 35 176 05 0000 150</t>
  </si>
  <si>
    <t>КВД</t>
  </si>
  <si>
    <t>Наименование КВД</t>
  </si>
  <si>
    <t>Исполнено за 1 квартал 2021 год</t>
  </si>
  <si>
    <t>Бюджетные назначения 2022 год</t>
  </si>
  <si>
    <t>Исполнено за 1 квартал 2022 год</t>
  </si>
  <si>
    <t>% исполнения за 1 квартал 2022 год</t>
  </si>
  <si>
    <t>% роста/снижения доходов в сравнении с аналогичным периодом 2021 года</t>
  </si>
  <si>
    <t xml:space="preserve">Сведения об исполнении бюджета муниципального района "Сыктывдинский" Республики Коми за 1 квартал 2022 год в разрезе видов доходов в сравнении с аналогичным периодом 2021 года                   </t>
  </si>
  <si>
    <t>п.9.2</t>
  </si>
  <si>
    <t>КФСР</t>
  </si>
  <si>
    <t>Наименование кода</t>
  </si>
  <si>
    <t>Исполнено за 1 квартал 2022 года</t>
  </si>
  <si>
    <t>Плановые ассигнования 2022 года</t>
  </si>
  <si>
    <t>Исполнено за 1 квартал 2021 года</t>
  </si>
  <si>
    <t>Исполнено за 1 квартал 2021  года</t>
  </si>
  <si>
    <t>Бюджетные назначения 2022 года</t>
  </si>
  <si>
    <t>% исполнения за 1 квартал 2022 года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</si>
  <si>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</si>
  <si>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</si>
  <si>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</si>
  <si>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</si>
  <si>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</si>
  <si>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</si>
  <si>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</si>
  <si>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</si>
  <si>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</si>
  <si>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</si>
  <si>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</si>
  <si>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</si>
  <si>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</si>
  <si>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</si>
  <si>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</si>
  <si>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</si>
  <si>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</si>
  <si>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</si>
  <si>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</si>
  <si>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</si>
  <si>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</si>
  <si>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</si>
  <si>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</si>
  <si>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</si>
  <si>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</si>
  <si>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</si>
  <si>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</si>
  <si>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</si>
  <si>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</si>
  <si>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</si>
  <si>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</si>
  <si>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</si>
  <si>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</si>
  <si>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</si>
  <si>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</si>
  <si>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</si>
  <si>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</si>
  <si>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</si>
  <si>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</si>
  <si>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</si>
  <si>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</si>
  <si>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</si>
  <si>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</si>
  <si>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</si>
  <si>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</si>
  <si>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</si>
  <si>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</si>
  <si>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</si>
  <si>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</si>
  <si>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</si>
  <si>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</si>
  <si>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</si>
  <si>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</si>
  <si>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</si>
  <si>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</si>
  <si>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</si>
  <si>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</si>
  <si>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</si>
  <si>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</si>
  <si>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</si>
  <si>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</si>
  <si>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</si>
  <si>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</si>
  <si>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</si>
  <si>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</si>
  <si>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</si>
  <si>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</si>
  <si>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</si>
  <si>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</si>
  <si>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</si>
  <si>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</si>
  <si>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</si>
  <si>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 xml:space="preserve">Сведения об исполнении бюджета муниципального района "Сыктывдинский" Республики Коми за 1 квартал 2022 года расходной части бюджета по разделам, подразделам  </t>
  </si>
  <si>
    <t>Код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</si>
  <si>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</si>
  <si>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</si>
  <si>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</si>
  <si>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</si>
  <si>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Итого источников финансирования</t>
  </si>
  <si>
    <t>Бюджетные кредиты из других бюджетов бюджетной системы Российской Федерации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</si>
  <si>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</si>
  <si>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</si>
  <si>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</si>
  <si>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</si>
  <si>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</si>
  <si>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</si>
  <si>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</si>
  <si>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</si>
  <si>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</si>
  <si>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</si>
  <si>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</si>
  <si>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</si>
  <si>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</si>
  <si>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</si>
  <si>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</si>
  <si>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</si>
  <si>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</si>
  <si>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</si>
  <si>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</si>
  <si>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</si>
  <si>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</si>
  <si>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</si>
  <si>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</si>
  <si>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</si>
  <si>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</si>
  <si>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</si>
  <si>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</si>
  <si>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</si>
  <si>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</si>
  <si>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</si>
  <si>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</si>
  <si>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</si>
  <si>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00010501011010000110</t>
  </si>
  <si>
    <t>Налог, взимаемый с налогоплательщиков, выбравших в качестве объекта налогообложения доходы</t>
  </si>
  <si>
    <t>00010501012010000110</t>
  </si>
  <si>
    <t>Налог, взимаемый с налогоплательщиков, выбравших в качестве объекта налогообложения доходы  (за налоговые периоды, истекшие до 1 января 2011 года)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</si>
  <si>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</si>
  <si>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</si>
  <si>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</si>
  <si>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</si>
  <si>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</si>
  <si>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</si>
  <si>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</si>
  <si>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</si>
  <si>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</si>
  <si>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</si>
  <si>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00010503020010000110</t>
  </si>
  <si>
    <t>Единый сельскохозяйственный налог (за налоговые периоды, истекшие до 1 января 2011 года)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</si>
  <si>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</si>
  <si>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</si>
  <si>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</si>
  <si>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</si>
  <si>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</si>
  <si>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</si>
  <si>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</si>
  <si>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</si>
  <si>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</si>
  <si>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</si>
  <si>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</si>
  <si>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</si>
  <si>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</si>
  <si>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</si>
  <si>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</si>
  <si>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</si>
  <si>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</si>
  <si>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</si>
  <si>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</si>
  <si>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</si>
  <si>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</si>
  <si>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</si>
  <si>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</si>
  <si>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</si>
  <si>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</si>
  <si>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</si>
  <si>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</si>
  <si>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</si>
  <si>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</si>
  <si>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</si>
  <si>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</si>
  <si>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</si>
  <si>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</si>
  <si>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</si>
  <si>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00011201041010000120</t>
  </si>
  <si>
    <t>Плата за размещение отходов производства</t>
  </si>
  <si>
    <t>00011201042010000120</t>
  </si>
  <si>
    <t>Плата за размещение твердых коммунальных отходов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</si>
  <si>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</si>
  <si>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</si>
  <si>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</si>
  <si>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</si>
  <si>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00011302995050000130</t>
  </si>
  <si>
    <t>Прочие доходы от компенсации затрат бюджетов муниципальных районов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</si>
  <si>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</si>
  <si>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</si>
  <si>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</si>
  <si>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</si>
  <si>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</si>
  <si>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</si>
  <si>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</si>
  <si>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</si>
  <si>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</si>
  <si>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</si>
  <si>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</si>
  <si>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</si>
  <si>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</si>
  <si>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</si>
  <si>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</si>
  <si>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</si>
  <si>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</si>
  <si>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</si>
  <si>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</si>
  <si>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</si>
  <si>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</si>
  <si>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</si>
  <si>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</si>
  <si>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</si>
  <si>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</si>
  <si>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</si>
  <si>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00011601074010000140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</si>
  <si>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</si>
  <si>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</si>
  <si>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</si>
  <si>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</si>
  <si>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</si>
  <si>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</si>
  <si>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</si>
  <si>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</si>
  <si>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</si>
  <si>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</si>
  <si>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</si>
  <si>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</si>
  <si>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</si>
  <si>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</si>
  <si>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</si>
  <si>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</si>
  <si>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</si>
  <si>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00011601333010000140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</si>
  <si>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</si>
  <si>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</si>
  <si>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</si>
  <si>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</si>
  <si>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</si>
  <si>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</si>
  <si>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00011610000000000140</t>
  </si>
  <si>
    <t>Платежи в целях возмещения причиненного ущерба (убытков)</t>
  </si>
  <si>
    <t>00011610032050000140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</si>
  <si>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</si>
  <si>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00011610100050000 140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</si>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</sst>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"/>
    <numFmt numFmtId="165" formatCode="0.0"/>
    <numFmt numFmtId="166" formatCode="#,##0.0\ _₽"/>
    <numFmt numFmtId="167" formatCode="_-* #,##0.0_р_._-;\-* #,##0.0_р_._-;_-* &quot;-&quot;?_р_._-;_-@_-"/>
  </numFmts>
  <fonts count="20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8"/>
      <color rgb="FF000000"/>
      <name val="StempelGaramond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3" fillId="2" borderId="3">
      <alignment horizontal="center" vertical="top" shrinkToFit="1"/>
    </xf>
    <xf numFmtId="0" fontId="3" fillId="2" borderId="4">
      <alignment horizontal="left" vertical="top" wrapText="1"/>
    </xf>
    <xf numFmtId="164" fontId="3" fillId="2" borderId="4">
      <alignment horizontal="right" vertical="top" wrapText="1" shrinkToFit="1"/>
    </xf>
    <xf numFmtId="164" fontId="3" fillId="2" borderId="5">
      <alignment horizontal="right" vertical="top" shrinkToFit="1"/>
    </xf>
    <xf numFmtId="49" fontId="2" fillId="3" borderId="6">
      <alignment horizontal="center" vertical="top" shrinkToFit="1"/>
    </xf>
    <xf numFmtId="0" fontId="2" fillId="3" borderId="7">
      <alignment horizontal="left" vertical="top" wrapText="1"/>
    </xf>
    <xf numFmtId="164" fontId="2" fillId="3" borderId="7">
      <alignment horizontal="right" vertical="top" shrinkToFit="1"/>
    </xf>
    <xf numFmtId="164" fontId="2" fillId="3" borderId="8">
      <alignment horizontal="right" vertical="top" shrinkToFit="1"/>
    </xf>
    <xf numFmtId="49" fontId="2" fillId="4" borderId="9">
      <alignment horizontal="center" vertical="top" shrinkToFit="1"/>
    </xf>
    <xf numFmtId="0" fontId="2" fillId="4" borderId="10">
      <alignment horizontal="left" vertical="top" wrapTex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164" fontId="1" fillId="0" borderId="10">
      <alignment horizontal="right" vertical="top" shrinkToFit="1"/>
    </xf>
    <xf numFmtId="164" fontId="5" fillId="0" borderId="11">
      <alignment horizontal="right" vertical="top" shrinkToFit="1"/>
    </xf>
    <xf numFmtId="0" fontId="3" fillId="5" borderId="12"/>
    <xf numFmtId="0" fontId="3" fillId="5" borderId="13"/>
    <xf numFmtId="164" fontId="3" fillId="5" borderId="13">
      <alignment horizontal="right" shrinkToFit="1"/>
    </xf>
    <xf numFmtId="164" fontId="3" fillId="5" borderId="14">
      <alignment horizontal="right" shrinkToFit="1"/>
    </xf>
    <xf numFmtId="0" fontId="1" fillId="0" borderId="15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3">
      <alignment horizontal="right" shrinkToFit="1"/>
    </xf>
    <xf numFmtId="4" fontId="3" fillId="5" borderId="14">
      <alignment horizontal="right" shrinkToFit="1"/>
    </xf>
    <xf numFmtId="4" fontId="3" fillId="2" borderId="4">
      <alignment horizontal="right" vertical="top" wrapText="1" shrinkToFit="1"/>
    </xf>
    <xf numFmtId="4" fontId="3" fillId="2" borderId="5">
      <alignment horizontal="right" vertical="top" shrinkToFit="1"/>
    </xf>
    <xf numFmtId="4" fontId="2" fillId="3" borderId="7">
      <alignment horizontal="right" vertical="top" shrinkToFit="1"/>
    </xf>
    <xf numFmtId="4" fontId="2" fillId="3" borderId="8">
      <alignment horizontal="right" vertical="top" shrinkToFit="1"/>
    </xf>
    <xf numFmtId="4" fontId="2" fillId="4" borderId="10">
      <alignment horizontal="right" vertical="top" shrinkToFit="1"/>
    </xf>
    <xf numFmtId="4" fontId="2" fillId="4" borderId="11">
      <alignment horizontal="right" vertical="top" shrinkToFi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164" fontId="15" fillId="4" borderId="10">
      <alignment horizontal="right" vertical="top" shrinkToFit="1"/>
    </xf>
    <xf numFmtId="164" fontId="15" fillId="4" borderId="11">
      <alignment horizontal="right" vertical="top" shrinkToFit="1"/>
    </xf>
    <xf numFmtId="164" fontId="16" fillId="0" borderId="10">
      <alignment horizontal="right" vertical="top" shrinkToFit="1"/>
    </xf>
    <xf numFmtId="164" fontId="16" fillId="0" borderId="11">
      <alignment horizontal="right" vertical="top" shrinkToFit="1"/>
    </xf>
    <xf numFmtId="164" fontId="17" fillId="5" borderId="13">
      <alignment horizontal="right" shrinkToFit="1"/>
    </xf>
    <xf numFmtId="164" fontId="17" fillId="5" borderId="14">
      <alignment horizontal="right" shrinkToFit="1"/>
    </xf>
    <xf numFmtId="43" fontId="6" fillId="0" borderId="0" applyFont="0" applyFill="0" applyBorder="0" applyAlignment="0" applyProtection="0"/>
    <xf numFmtId="49" fontId="16" fillId="0" borderId="10">
      <alignment horizontal="center" vertical="top" shrinkToFit="1"/>
    </xf>
    <xf numFmtId="0" fontId="16" fillId="0" borderId="10">
      <alignment horizontal="left" vertical="top" wrapText="1"/>
    </xf>
  </cellStyleXfs>
  <cellXfs count="109">
    <xf numFmtId="0" fontId="0" fillId="0" borderId="0" xfId="0"/>
    <xf numFmtId="0" fontId="0" fillId="0" borderId="0" xfId="0" applyProtection="1">
      <protection locked="0"/>
    </xf>
    <xf numFmtId="164" fontId="7" fillId="6" borderId="16" xfId="0" applyNumberFormat="1" applyFont="1" applyFill="1" applyBorder="1" applyAlignment="1" applyProtection="1">
      <alignment horizontal="center" vertical="center" wrapText="1"/>
    </xf>
    <xf numFmtId="164" fontId="8" fillId="6" borderId="16" xfId="14" applyNumberFormat="1" applyFont="1" applyFill="1" applyBorder="1" applyAlignment="1" applyProtection="1">
      <alignment horizontal="center" vertical="center" shrinkToFit="1"/>
    </xf>
    <xf numFmtId="164" fontId="9" fillId="6" borderId="16" xfId="18" applyNumberFormat="1" applyFont="1" applyFill="1" applyBorder="1" applyAlignment="1" applyProtection="1">
      <alignment horizontal="center" vertical="center" shrinkToFit="1"/>
    </xf>
    <xf numFmtId="49" fontId="10" fillId="6" borderId="16" xfId="0" applyNumberFormat="1" applyFont="1" applyFill="1" applyBorder="1" applyAlignment="1" applyProtection="1">
      <alignment horizontal="center" vertical="center" wrapText="1"/>
    </xf>
    <xf numFmtId="49" fontId="10" fillId="6" borderId="16" xfId="0" applyNumberFormat="1" applyFont="1" applyFill="1" applyBorder="1" applyAlignment="1" applyProtection="1">
      <alignment horizontal="left" vertical="center" wrapText="1"/>
    </xf>
    <xf numFmtId="49" fontId="7" fillId="6" borderId="16" xfId="0" applyNumberFormat="1" applyFont="1" applyFill="1" applyBorder="1" applyAlignment="1" applyProtection="1">
      <alignment horizontal="center" vertical="center" wrapText="1"/>
    </xf>
    <xf numFmtId="49" fontId="9" fillId="6" borderId="16" xfId="15" applyNumberFormat="1" applyFont="1" applyFill="1" applyBorder="1" applyAlignment="1" applyProtection="1">
      <alignment horizontal="center" vertical="center" shrinkToFit="1"/>
    </xf>
    <xf numFmtId="0" fontId="1" fillId="0" borderId="1" xfId="23" applyNumberFormat="1" applyBorder="1" applyProtection="1"/>
    <xf numFmtId="0" fontId="8" fillId="6" borderId="16" xfId="4" applyNumberFormat="1" applyFont="1" applyFill="1" applyBorder="1" applyProtection="1">
      <alignment horizontal="left" vertical="top" wrapText="1"/>
    </xf>
    <xf numFmtId="0" fontId="8" fillId="6" borderId="16" xfId="8" applyNumberFormat="1" applyFont="1" applyFill="1" applyBorder="1" applyProtection="1">
      <alignment horizontal="left" vertical="top" wrapText="1"/>
    </xf>
    <xf numFmtId="0" fontId="8" fillId="6" borderId="16" xfId="12" applyNumberFormat="1" applyFont="1" applyFill="1" applyBorder="1" applyProtection="1">
      <alignment horizontal="left" vertical="top" wrapText="1"/>
    </xf>
    <xf numFmtId="0" fontId="9" fillId="6" borderId="16" xfId="16" applyNumberFormat="1" applyFont="1" applyFill="1" applyBorder="1" applyProtection="1">
      <alignment horizontal="left" vertical="top" wrapText="1"/>
    </xf>
    <xf numFmtId="49" fontId="9" fillId="6" borderId="16" xfId="15" applyNumberFormat="1" applyFont="1" applyFill="1" applyBorder="1" applyProtection="1">
      <alignment horizontal="center" vertical="top" shrinkToFit="1"/>
    </xf>
    <xf numFmtId="49" fontId="8" fillId="6" borderId="16" xfId="7" applyNumberFormat="1" applyFont="1" applyFill="1" applyBorder="1" applyProtection="1">
      <alignment horizontal="center" vertical="top" shrinkToFit="1"/>
    </xf>
    <xf numFmtId="0" fontId="8" fillId="6" borderId="16" xfId="19" applyNumberFormat="1" applyFont="1" applyFill="1" applyBorder="1" applyProtection="1"/>
    <xf numFmtId="0" fontId="8" fillId="6" borderId="16" xfId="20" applyNumberFormat="1" applyFont="1" applyFill="1" applyBorder="1" applyProtection="1"/>
    <xf numFmtId="164" fontId="8" fillId="6" borderId="16" xfId="5" applyNumberFormat="1" applyFont="1" applyFill="1" applyBorder="1" applyAlignment="1" applyProtection="1">
      <alignment horizontal="center" vertical="center" wrapText="1" shrinkToFit="1"/>
    </xf>
    <xf numFmtId="164" fontId="8" fillId="6" borderId="16" xfId="9" applyNumberFormat="1" applyFont="1" applyFill="1" applyBorder="1" applyAlignment="1" applyProtection="1">
      <alignment horizontal="center" vertical="center" shrinkToFit="1"/>
    </xf>
    <xf numFmtId="164" fontId="8" fillId="6" borderId="16" xfId="13" applyNumberFormat="1" applyFont="1" applyFill="1" applyBorder="1" applyAlignment="1" applyProtection="1">
      <alignment horizontal="center" vertical="center" shrinkToFit="1"/>
    </xf>
    <xf numFmtId="164" fontId="9" fillId="6" borderId="16" xfId="17" applyNumberFormat="1" applyFont="1" applyFill="1" applyBorder="1" applyAlignment="1" applyProtection="1">
      <alignment horizontal="center" vertical="center" shrinkToFit="1"/>
    </xf>
    <xf numFmtId="0" fontId="9" fillId="6" borderId="16" xfId="16" applyNumberFormat="1" applyFont="1" applyFill="1" applyBorder="1" applyAlignment="1" applyProtection="1">
      <alignment horizontal="center" vertical="center" wrapText="1"/>
    </xf>
    <xf numFmtId="164" fontId="8" fillId="6" borderId="16" xfId="12" applyNumberFormat="1" applyFont="1" applyFill="1" applyBorder="1" applyAlignment="1" applyProtection="1">
      <alignment horizontal="center" vertical="center" wrapText="1"/>
    </xf>
    <xf numFmtId="164" fontId="8" fillId="6" borderId="16" xfId="8" applyNumberFormat="1" applyFont="1" applyFill="1" applyBorder="1" applyAlignment="1" applyProtection="1">
      <alignment horizontal="center" vertical="center" wrapText="1"/>
    </xf>
    <xf numFmtId="164" fontId="8" fillId="6" borderId="16" xfId="21" applyNumberFormat="1" applyFont="1" applyFill="1" applyBorder="1" applyAlignment="1" applyProtection="1">
      <alignment horizontal="center" vertical="center" shrinkToFit="1"/>
    </xf>
    <xf numFmtId="49" fontId="9" fillId="6" borderId="16" xfId="7" applyNumberFormat="1" applyFont="1" applyFill="1" applyBorder="1" applyProtection="1">
      <alignment horizontal="center" vertical="top" shrinkToFit="1"/>
    </xf>
    <xf numFmtId="166" fontId="8" fillId="6" borderId="16" xfId="5" applyNumberFormat="1" applyFont="1" applyFill="1" applyBorder="1" applyAlignment="1" applyProtection="1">
      <alignment horizontal="center" vertical="center" wrapText="1" shrinkToFit="1"/>
    </xf>
    <xf numFmtId="166" fontId="8" fillId="6" borderId="16" xfId="10" applyNumberFormat="1" applyFont="1" applyFill="1" applyBorder="1" applyAlignment="1" applyProtection="1">
      <alignment horizontal="center" vertical="center" shrinkToFit="1"/>
    </xf>
    <xf numFmtId="166" fontId="8" fillId="6" borderId="16" xfId="14" applyNumberFormat="1" applyFont="1" applyFill="1" applyBorder="1" applyAlignment="1" applyProtection="1">
      <alignment horizontal="center" vertical="center" shrinkToFit="1"/>
    </xf>
    <xf numFmtId="166" fontId="9" fillId="6" borderId="16" xfId="18" applyNumberFormat="1" applyFont="1" applyFill="1" applyBorder="1" applyAlignment="1" applyProtection="1">
      <alignment horizontal="center" vertical="center" shrinkToFit="1"/>
    </xf>
    <xf numFmtId="166" fontId="7" fillId="0" borderId="16" xfId="0" applyNumberFormat="1" applyFont="1" applyBorder="1" applyAlignment="1" applyProtection="1">
      <alignment horizontal="center" vertical="center"/>
      <protection locked="0"/>
    </xf>
    <xf numFmtId="166" fontId="10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center" vertical="center" wrapText="1"/>
    </xf>
    <xf numFmtId="49" fontId="13" fillId="6" borderId="16" xfId="0" applyNumberFormat="1" applyFont="1" applyFill="1" applyBorder="1" applyAlignment="1" applyProtection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6" borderId="16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49" fontId="8" fillId="6" borderId="16" xfId="3" applyNumberFormat="1" applyFont="1" applyFill="1" applyBorder="1" applyProtection="1">
      <alignment horizontal="center" vertical="top" shrinkToFit="1"/>
    </xf>
    <xf numFmtId="0" fontId="9" fillId="6" borderId="16" xfId="8" applyNumberFormat="1" applyFont="1" applyFill="1" applyBorder="1" applyProtection="1">
      <alignment horizontal="left" vertical="top" wrapText="1"/>
    </xf>
    <xf numFmtId="164" fontId="8" fillId="6" borderId="16" xfId="45" applyNumberFormat="1" applyFont="1" applyFill="1" applyBorder="1" applyAlignment="1" applyProtection="1">
      <alignment horizontal="center" vertical="center" shrinkToFit="1"/>
    </xf>
    <xf numFmtId="164" fontId="9" fillId="6" borderId="16" xfId="47" applyNumberFormat="1" applyFont="1" applyFill="1" applyBorder="1" applyAlignment="1" applyProtection="1">
      <alignment horizontal="center" vertical="center" shrinkToFit="1"/>
    </xf>
    <xf numFmtId="164" fontId="8" fillId="6" borderId="16" xfId="44" applyNumberFormat="1" applyFont="1" applyFill="1" applyBorder="1" applyAlignment="1" applyProtection="1">
      <alignment horizontal="center" vertical="center" shrinkToFit="1"/>
    </xf>
    <xf numFmtId="164" fontId="9" fillId="6" borderId="16" xfId="46" applyNumberFormat="1" applyFont="1" applyFill="1" applyBorder="1" applyAlignment="1" applyProtection="1">
      <alignment horizontal="center" vertical="center" shrinkToFit="1"/>
    </xf>
    <xf numFmtId="0" fontId="10" fillId="6" borderId="16" xfId="0" applyFont="1" applyFill="1" applyBorder="1" applyAlignment="1">
      <alignment horizontal="center" vertical="center"/>
    </xf>
    <xf numFmtId="164" fontId="7" fillId="6" borderId="16" xfId="0" applyNumberFormat="1" applyFont="1" applyFill="1" applyBorder="1" applyAlignment="1">
      <alignment horizontal="center" vertical="center"/>
    </xf>
    <xf numFmtId="165" fontId="10" fillId="6" borderId="16" xfId="0" applyNumberFormat="1" applyFont="1" applyFill="1" applyBorder="1" applyAlignment="1">
      <alignment horizontal="center" vertical="center"/>
    </xf>
    <xf numFmtId="165" fontId="7" fillId="6" borderId="16" xfId="0" applyNumberFormat="1" applyFont="1" applyFill="1" applyBorder="1" applyAlignment="1">
      <alignment horizontal="center" vertical="center"/>
    </xf>
    <xf numFmtId="0" fontId="12" fillId="0" borderId="0" xfId="0" applyFont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left" vertical="center" wrapText="1"/>
    </xf>
    <xf numFmtId="167" fontId="10" fillId="0" borderId="16" xfId="0" applyNumberFormat="1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/>
    </xf>
    <xf numFmtId="165" fontId="18" fillId="0" borderId="16" xfId="0" applyNumberFormat="1" applyFont="1" applyBorder="1" applyAlignment="1" applyProtection="1">
      <alignment horizontal="center" vertical="center"/>
    </xf>
    <xf numFmtId="0" fontId="10" fillId="0" borderId="16" xfId="0" applyNumberFormat="1" applyFont="1" applyBorder="1" applyAlignment="1">
      <alignment vertical="center" wrapText="1"/>
    </xf>
    <xf numFmtId="165" fontId="10" fillId="0" borderId="16" xfId="0" applyNumberFormat="1" applyFont="1" applyBorder="1" applyAlignment="1">
      <alignment horizontal="center" vertical="center"/>
    </xf>
    <xf numFmtId="167" fontId="7" fillId="6" borderId="16" xfId="0" applyNumberFormat="1" applyFont="1" applyFill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wrapText="1"/>
    </xf>
    <xf numFmtId="0" fontId="11" fillId="0" borderId="1" xfId="1" applyNumberFormat="1" applyFont="1" applyProtection="1">
      <alignment horizontal="right" vertical="top" wrapText="1"/>
    </xf>
    <xf numFmtId="0" fontId="11" fillId="0" borderId="1" xfId="1" applyFont="1">
      <alignment horizontal="right" vertical="top" wrapText="1"/>
    </xf>
    <xf numFmtId="0" fontId="11" fillId="0" borderId="18" xfId="1" applyNumberFormat="1" applyFont="1" applyBorder="1" applyAlignment="1" applyProtection="1">
      <alignment horizontal="right" wrapText="1"/>
    </xf>
    <xf numFmtId="0" fontId="11" fillId="0" borderId="18" xfId="1" applyFont="1" applyBorder="1" applyAlignment="1">
      <alignment horizontal="right" wrapText="1"/>
    </xf>
    <xf numFmtId="0" fontId="13" fillId="0" borderId="19" xfId="0" applyNumberFormat="1" applyFont="1" applyBorder="1" applyAlignment="1">
      <alignment horizontal="center"/>
    </xf>
    <xf numFmtId="0" fontId="13" fillId="0" borderId="20" xfId="0" applyNumberFormat="1" applyFont="1" applyBorder="1" applyAlignment="1">
      <alignment horizontal="center"/>
    </xf>
    <xf numFmtId="0" fontId="13" fillId="0" borderId="17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1" fillId="0" borderId="1" xfId="24" applyNumberFormat="1" applyAlignment="1" applyProtection="1">
      <alignment vertical="top" wrapText="1"/>
    </xf>
    <xf numFmtId="0" fontId="1" fillId="0" borderId="1" xfId="24" applyAlignment="1">
      <alignment vertical="top" wrapText="1"/>
    </xf>
    <xf numFmtId="0" fontId="8" fillId="6" borderId="16" xfId="4" quotePrefix="1" applyNumberFormat="1" applyFont="1" applyFill="1" applyBorder="1" applyProtection="1">
      <alignment horizontal="left" vertical="top" wrapText="1"/>
    </xf>
    <xf numFmtId="164" fontId="8" fillId="6" borderId="16" xfId="4" quotePrefix="1" applyNumberFormat="1" applyFont="1" applyFill="1" applyBorder="1" applyAlignment="1" applyProtection="1">
      <alignment horizontal="center" vertical="center" wrapText="1"/>
    </xf>
    <xf numFmtId="165" fontId="7" fillId="6" borderId="16" xfId="0" applyNumberFormat="1" applyFont="1" applyFill="1" applyBorder="1" applyAlignment="1" applyProtection="1">
      <alignment horizontal="center" vertical="center"/>
      <protection locked="0"/>
    </xf>
    <xf numFmtId="0" fontId="8" fillId="6" borderId="16" xfId="8" quotePrefix="1" applyNumberFormat="1" applyFont="1" applyFill="1" applyBorder="1" applyProtection="1">
      <alignment horizontal="left" vertical="top" wrapText="1"/>
    </xf>
    <xf numFmtId="164" fontId="8" fillId="6" borderId="16" xfId="10" applyNumberFormat="1" applyFont="1" applyFill="1" applyBorder="1" applyAlignment="1" applyProtection="1">
      <alignment horizontal="center" vertical="center" shrinkToFit="1"/>
    </xf>
    <xf numFmtId="49" fontId="8" fillId="6" borderId="16" xfId="11" applyNumberFormat="1" applyFont="1" applyFill="1" applyBorder="1" applyProtection="1">
      <alignment horizontal="center" vertical="top" shrinkToFit="1"/>
    </xf>
    <xf numFmtId="0" fontId="8" fillId="6" borderId="16" xfId="12" quotePrefix="1" applyNumberFormat="1" applyFont="1" applyFill="1" applyBorder="1" applyProtection="1">
      <alignment horizontal="left" vertical="top" wrapText="1"/>
    </xf>
    <xf numFmtId="0" fontId="9" fillId="6" borderId="16" xfId="16" quotePrefix="1" applyNumberFormat="1" applyFont="1" applyFill="1" applyBorder="1" applyProtection="1">
      <alignment horizontal="left" vertical="top" wrapText="1"/>
    </xf>
    <xf numFmtId="164" fontId="10" fillId="6" borderId="16" xfId="0" applyNumberFormat="1" applyFont="1" applyFill="1" applyBorder="1" applyAlignment="1" applyProtection="1">
      <alignment horizontal="center" vertical="center" wrapText="1"/>
    </xf>
    <xf numFmtId="165" fontId="10" fillId="6" borderId="16" xfId="0" applyNumberFormat="1" applyFont="1" applyFill="1" applyBorder="1" applyAlignment="1" applyProtection="1">
      <alignment horizontal="center" vertical="center"/>
      <protection locked="0"/>
    </xf>
    <xf numFmtId="0" fontId="9" fillId="6" borderId="16" xfId="16" quotePrefix="1" applyNumberFormat="1" applyFont="1" applyFill="1" applyBorder="1" applyAlignment="1" applyProtection="1">
      <alignment horizontal="center" vertical="center" wrapText="1"/>
    </xf>
    <xf numFmtId="164" fontId="8" fillId="6" borderId="16" xfId="8" quotePrefix="1" applyNumberFormat="1" applyFont="1" applyFill="1" applyBorder="1" applyAlignment="1" applyProtection="1">
      <alignment horizontal="center" vertical="center" wrapText="1"/>
    </xf>
    <xf numFmtId="164" fontId="7" fillId="6" borderId="16" xfId="50" applyNumberFormat="1" applyFont="1" applyFill="1" applyBorder="1" applyAlignment="1" applyProtection="1">
      <alignment horizontal="center" vertical="center" wrapText="1"/>
    </xf>
    <xf numFmtId="49" fontId="9" fillId="0" borderId="16" xfId="15" applyFont="1" applyBorder="1">
      <alignment horizontal="center" vertical="top" shrinkToFit="1"/>
    </xf>
    <xf numFmtId="0" fontId="9" fillId="0" borderId="16" xfId="16" quotePrefix="1" applyFont="1" applyBorder="1">
      <alignment horizontal="left" vertical="top" wrapText="1"/>
    </xf>
    <xf numFmtId="49" fontId="10" fillId="6" borderId="16" xfId="0" applyNumberFormat="1" applyFont="1" applyFill="1" applyBorder="1" applyAlignment="1">
      <alignment horizontal="center" vertical="center" wrapText="1"/>
    </xf>
    <xf numFmtId="49" fontId="10" fillId="6" borderId="16" xfId="0" applyNumberFormat="1" applyFont="1" applyFill="1" applyBorder="1" applyAlignment="1">
      <alignment horizontal="left" vertical="center" wrapText="1"/>
    </xf>
    <xf numFmtId="164" fontId="9" fillId="6" borderId="16" xfId="38" applyNumberFormat="1" applyFont="1" applyFill="1" applyBorder="1" applyAlignment="1">
      <alignment horizontal="center" vertical="top" shrinkToFit="1"/>
    </xf>
    <xf numFmtId="164" fontId="9" fillId="6" borderId="16" xfId="39" applyNumberFormat="1" applyFont="1" applyFill="1" applyBorder="1" applyAlignment="1">
      <alignment horizontal="center" vertical="top" shrinkToFit="1"/>
    </xf>
    <xf numFmtId="4" fontId="9" fillId="6" borderId="16" xfId="38" applyFont="1" applyFill="1" applyBorder="1">
      <alignment horizontal="right" vertical="top" shrinkToFit="1"/>
    </xf>
    <xf numFmtId="0" fontId="10" fillId="6" borderId="16" xfId="16" quotePrefix="1" applyNumberFormat="1" applyFont="1" applyFill="1" applyBorder="1" applyProtection="1">
      <alignment horizontal="left" vertical="top" wrapText="1"/>
    </xf>
    <xf numFmtId="49" fontId="7" fillId="6" borderId="16" xfId="11" applyNumberFormat="1" applyFont="1" applyFill="1" applyBorder="1" applyProtection="1">
      <alignment horizontal="center" vertical="top" shrinkToFit="1"/>
    </xf>
    <xf numFmtId="0" fontId="7" fillId="6" borderId="16" xfId="12" quotePrefix="1" applyNumberFormat="1" applyFont="1" applyFill="1" applyBorder="1" applyProtection="1">
      <alignment horizontal="left" vertical="top" wrapText="1"/>
    </xf>
    <xf numFmtId="164" fontId="7" fillId="6" borderId="16" xfId="14" applyNumberFormat="1" applyFont="1" applyFill="1" applyBorder="1" applyAlignment="1" applyProtection="1">
      <alignment horizontal="center" vertical="center" shrinkToFit="1"/>
    </xf>
    <xf numFmtId="49" fontId="10" fillId="6" borderId="16" xfId="15" applyNumberFormat="1" applyFont="1" applyFill="1" applyBorder="1" applyProtection="1">
      <alignment horizontal="center" vertical="top" shrinkToFit="1"/>
    </xf>
    <xf numFmtId="164" fontId="8" fillId="6" borderId="16" xfId="12" quotePrefix="1" applyNumberFormat="1" applyFont="1" applyFill="1" applyBorder="1" applyAlignment="1" applyProtection="1">
      <alignment horizontal="center" vertical="center" wrapText="1"/>
    </xf>
    <xf numFmtId="49" fontId="9" fillId="0" borderId="16" xfId="51" applyFont="1" applyBorder="1">
      <alignment horizontal="center" vertical="top" shrinkToFit="1"/>
    </xf>
    <xf numFmtId="0" fontId="9" fillId="0" borderId="16" xfId="52" quotePrefix="1" applyFont="1" applyBorder="1">
      <alignment horizontal="left" vertical="top" wrapText="1"/>
    </xf>
    <xf numFmtId="164" fontId="7" fillId="6" borderId="16" xfId="9" applyNumberFormat="1" applyFont="1" applyFill="1" applyBorder="1" applyAlignment="1" applyProtection="1">
      <alignment horizontal="center" vertical="center" shrinkToFit="1"/>
    </xf>
    <xf numFmtId="0" fontId="19" fillId="0" borderId="10" xfId="41" applyFont="1">
      <alignment horizontal="left" vertical="top" wrapText="1"/>
    </xf>
    <xf numFmtId="165" fontId="9" fillId="6" borderId="16" xfId="16" quotePrefix="1" applyNumberFormat="1" applyFont="1" applyFill="1" applyBorder="1" applyAlignment="1" applyProtection="1">
      <alignment horizontal="center" vertical="center" wrapText="1"/>
    </xf>
    <xf numFmtId="0" fontId="9" fillId="0" borderId="10" xfId="41" applyFont="1">
      <alignment horizontal="left" vertical="top" wrapText="1"/>
    </xf>
    <xf numFmtId="0" fontId="9" fillId="0" borderId="10" xfId="16" applyFont="1">
      <alignment horizontal="left" vertical="top" wrapText="1"/>
    </xf>
    <xf numFmtId="0" fontId="9" fillId="0" borderId="16" xfId="41" quotePrefix="1" applyFont="1" applyBorder="1">
      <alignment horizontal="left" vertical="top" wrapText="1"/>
    </xf>
    <xf numFmtId="164" fontId="10" fillId="6" borderId="16" xfId="0" applyNumberFormat="1" applyFont="1" applyFill="1" applyBorder="1" applyAlignment="1">
      <alignment horizontal="center" vertical="center" wrapText="1"/>
    </xf>
  </cellXfs>
  <cellStyles count="53">
    <cellStyle name="br" xfId="27"/>
    <cellStyle name="col" xfId="26"/>
    <cellStyle name="ex58" xfId="30"/>
    <cellStyle name="ex59" xfId="31"/>
    <cellStyle name="ex60" xfId="3"/>
    <cellStyle name="ex61" xfId="4"/>
    <cellStyle name="ex62" xfId="32"/>
    <cellStyle name="ex63" xfId="33"/>
    <cellStyle name="ex64" xfId="7"/>
    <cellStyle name="ex65" xfId="8"/>
    <cellStyle name="ex66" xfId="34"/>
    <cellStyle name="ex67" xfId="35"/>
    <cellStyle name="ex68" xfId="11"/>
    <cellStyle name="ex69" xfId="12"/>
    <cellStyle name="ex70" xfId="36"/>
    <cellStyle name="ex71" xfId="37"/>
    <cellStyle name="ex72" xfId="15"/>
    <cellStyle name="ex73" xfId="16"/>
    <cellStyle name="ex74" xfId="38"/>
    <cellStyle name="ex75" xfId="39"/>
    <cellStyle name="ex76" xfId="40"/>
    <cellStyle name="ex77" xfId="41"/>
    <cellStyle name="ex78" xfId="42"/>
    <cellStyle name="ex79" xfId="43"/>
    <cellStyle name="ex81" xfId="51"/>
    <cellStyle name="ex82" xfId="52"/>
    <cellStyle name="st57" xfId="1"/>
    <cellStyle name="st68" xfId="48"/>
    <cellStyle name="st69" xfId="49"/>
    <cellStyle name="st70" xfId="44"/>
    <cellStyle name="st71" xfId="45"/>
    <cellStyle name="st72" xfId="46"/>
    <cellStyle name="st73" xfId="47"/>
    <cellStyle name="st80" xfId="21"/>
    <cellStyle name="st81" xfId="22"/>
    <cellStyle name="st82" xfId="5"/>
    <cellStyle name="st83" xfId="6"/>
    <cellStyle name="st84" xfId="9"/>
    <cellStyle name="st85" xfId="10"/>
    <cellStyle name="st86" xfId="13"/>
    <cellStyle name="st87" xfId="14"/>
    <cellStyle name="st88" xfId="17"/>
    <cellStyle name="st89" xfId="18"/>
    <cellStyle name="style0" xfId="28"/>
    <cellStyle name="td" xfId="29"/>
    <cellStyle name="tr" xfId="25"/>
    <cellStyle name="xl_bot_header" xfId="2"/>
    <cellStyle name="xl_footer" xfId="24"/>
    <cellStyle name="xl_total_bot" xfId="23"/>
    <cellStyle name="xl_total_center" xfId="20"/>
    <cellStyle name="xl_total_left" xfId="19"/>
    <cellStyle name="Обычный" xfId="0" builtinId="0"/>
    <cellStyle name="Финансовый" xfId="50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7"/>
  <sheetViews>
    <sheetView showGridLines="0" tabSelected="1" workbookViewId="0">
      <pane ySplit="4" topLeftCell="A117" activePane="bottomLeft" state="frozen"/>
      <selection pane="bottomLeft" activeCell="E126" sqref="E126"/>
    </sheetView>
  </sheetViews>
  <sheetFormatPr defaultRowHeight="15"/>
  <cols>
    <col min="1" max="1" width="18.42578125" style="1" customWidth="1"/>
    <col min="2" max="2" width="44" style="1" customWidth="1"/>
    <col min="3" max="4" width="11" style="1" customWidth="1"/>
    <col min="5" max="5" width="12.5703125" style="1" customWidth="1"/>
    <col min="6" max="6" width="11.7109375" style="1" customWidth="1"/>
    <col min="7" max="7" width="14.140625" style="1" customWidth="1"/>
    <col min="8" max="16384" width="9.140625" style="1"/>
  </cols>
  <sheetData>
    <row r="1" spans="1:7">
      <c r="G1" s="1" t="s">
        <v>84</v>
      </c>
    </row>
    <row r="2" spans="1:7" ht="33.75" customHeight="1">
      <c r="A2" s="63" t="s">
        <v>83</v>
      </c>
      <c r="B2" s="63"/>
      <c r="C2" s="63"/>
      <c r="D2" s="63"/>
      <c r="E2" s="63"/>
      <c r="F2" s="63"/>
      <c r="G2" s="63"/>
    </row>
    <row r="3" spans="1:7" ht="15.2" customHeight="1">
      <c r="A3" s="64" t="s">
        <v>0</v>
      </c>
      <c r="B3" s="65"/>
      <c r="C3" s="65"/>
      <c r="D3" s="65"/>
      <c r="E3" s="65"/>
      <c r="F3" s="51"/>
      <c r="G3" s="51"/>
    </row>
    <row r="4" spans="1:7" ht="89.25">
      <c r="A4" s="33" t="s">
        <v>76</v>
      </c>
      <c r="B4" s="33" t="s">
        <v>77</v>
      </c>
      <c r="C4" s="34" t="s">
        <v>90</v>
      </c>
      <c r="D4" s="34" t="s">
        <v>91</v>
      </c>
      <c r="E4" s="34" t="s">
        <v>87</v>
      </c>
      <c r="F4" s="35" t="s">
        <v>92</v>
      </c>
      <c r="G4" s="36" t="s">
        <v>82</v>
      </c>
    </row>
    <row r="5" spans="1:7">
      <c r="A5" s="41" t="s">
        <v>173</v>
      </c>
      <c r="B5" s="74" t="s">
        <v>174</v>
      </c>
      <c r="C5" s="75">
        <f>C6+C13+C19+C32+C35+C43+C49+C52+C60+C85</f>
        <v>84737.999999999985</v>
      </c>
      <c r="D5" s="75">
        <f>D6+D13+D19+D32+D35+D43+D49+D52+D60+D85</f>
        <v>383417.2</v>
      </c>
      <c r="E5" s="75">
        <f>E6+E13+E19+E32+E35+E43+E49+E52+E60+E85</f>
        <v>101770.59999999999</v>
      </c>
      <c r="F5" s="76">
        <f>E5/D5*100</f>
        <v>26.543045017281436</v>
      </c>
      <c r="G5" s="76">
        <f>E5*100/C5-100</f>
        <v>20.100309188321674</v>
      </c>
    </row>
    <row r="6" spans="1:7">
      <c r="A6" s="15" t="s">
        <v>175</v>
      </c>
      <c r="B6" s="77" t="s">
        <v>176</v>
      </c>
      <c r="C6" s="78">
        <f t="shared" ref="C6:D6" si="0">C7</f>
        <v>63723.5</v>
      </c>
      <c r="D6" s="78">
        <f t="shared" si="0"/>
        <v>305251.5</v>
      </c>
      <c r="E6" s="78">
        <f>E7</f>
        <v>61191.1</v>
      </c>
      <c r="F6" s="76">
        <f t="shared" ref="F6:F72" si="1">E6/D6*100</f>
        <v>20.046125899463231</v>
      </c>
      <c r="G6" s="76">
        <f t="shared" ref="G6:G66" si="2">E6*100/C6-100</f>
        <v>-3.9740441124545924</v>
      </c>
    </row>
    <row r="7" spans="1:7">
      <c r="A7" s="79" t="s">
        <v>177</v>
      </c>
      <c r="B7" s="80" t="s">
        <v>178</v>
      </c>
      <c r="C7" s="3">
        <f t="shared" ref="C7:D7" si="3">C8+C9+C10+C11+C12</f>
        <v>63723.5</v>
      </c>
      <c r="D7" s="3">
        <f t="shared" si="3"/>
        <v>305251.5</v>
      </c>
      <c r="E7" s="3">
        <f>E8+E9+E10+E11+E12</f>
        <v>61191.1</v>
      </c>
      <c r="F7" s="76">
        <f t="shared" si="1"/>
        <v>20.046125899463231</v>
      </c>
      <c r="G7" s="76">
        <f t="shared" si="2"/>
        <v>-3.9740441124545924</v>
      </c>
    </row>
    <row r="8" spans="1:7" ht="56.25">
      <c r="A8" s="14" t="s">
        <v>179</v>
      </c>
      <c r="B8" s="81" t="s">
        <v>180</v>
      </c>
      <c r="C8" s="82">
        <v>63068.9</v>
      </c>
      <c r="D8" s="21">
        <v>298272.5</v>
      </c>
      <c r="E8" s="4">
        <v>60632.4</v>
      </c>
      <c r="F8" s="83">
        <f t="shared" si="1"/>
        <v>20.327854562522525</v>
      </c>
      <c r="G8" s="83">
        <f t="shared" si="2"/>
        <v>-3.8632352871224924</v>
      </c>
    </row>
    <row r="9" spans="1:7" ht="90">
      <c r="A9" s="14" t="s">
        <v>181</v>
      </c>
      <c r="B9" s="81" t="s">
        <v>182</v>
      </c>
      <c r="C9" s="82">
        <v>110.6</v>
      </c>
      <c r="D9" s="21">
        <v>1764</v>
      </c>
      <c r="E9" s="4">
        <v>130.4</v>
      </c>
      <c r="F9" s="83">
        <f>E9/D9*100</f>
        <v>7.3922902494331071</v>
      </c>
      <c r="G9" s="83">
        <f>E9*100/C9-100</f>
        <v>17.902350813743226</v>
      </c>
    </row>
    <row r="10" spans="1:7" ht="33.75">
      <c r="A10" s="14" t="s">
        <v>183</v>
      </c>
      <c r="B10" s="81" t="s">
        <v>184</v>
      </c>
      <c r="C10" s="82">
        <v>435.4</v>
      </c>
      <c r="D10" s="21">
        <v>4631</v>
      </c>
      <c r="E10" s="4">
        <v>367.9</v>
      </c>
      <c r="F10" s="83">
        <f t="shared" si="1"/>
        <v>7.9442884906067794</v>
      </c>
      <c r="G10" s="83">
        <f t="shared" si="2"/>
        <v>-15.502985760220483</v>
      </c>
    </row>
    <row r="11" spans="1:7" ht="67.5">
      <c r="A11" s="14" t="s">
        <v>185</v>
      </c>
      <c r="B11" s="81" t="s">
        <v>186</v>
      </c>
      <c r="C11" s="82">
        <v>101</v>
      </c>
      <c r="D11" s="21">
        <v>111</v>
      </c>
      <c r="E11" s="4">
        <v>8.1999999999999993</v>
      </c>
      <c r="F11" s="83">
        <f t="shared" si="1"/>
        <v>7.3873873873873865</v>
      </c>
      <c r="G11" s="83">
        <f t="shared" si="2"/>
        <v>-91.881188118811878</v>
      </c>
    </row>
    <row r="12" spans="1:7" ht="78.75">
      <c r="A12" s="14" t="s">
        <v>187</v>
      </c>
      <c r="B12" s="81" t="s">
        <v>188</v>
      </c>
      <c r="C12" s="84">
        <v>7.6</v>
      </c>
      <c r="D12" s="21">
        <v>473</v>
      </c>
      <c r="E12" s="4">
        <v>52.2</v>
      </c>
      <c r="F12" s="83">
        <f t="shared" si="1"/>
        <v>11.035940803382664</v>
      </c>
      <c r="G12" s="83">
        <f t="shared" si="2"/>
        <v>586.84210526315792</v>
      </c>
    </row>
    <row r="13" spans="1:7" ht="31.5">
      <c r="A13" s="15" t="s">
        <v>189</v>
      </c>
      <c r="B13" s="77" t="s">
        <v>190</v>
      </c>
      <c r="C13" s="85">
        <f>C14</f>
        <v>5031.4000000000005</v>
      </c>
      <c r="D13" s="78">
        <f>D14</f>
        <v>23334.1</v>
      </c>
      <c r="E13" s="78">
        <f>E14</f>
        <v>5883.7999999999993</v>
      </c>
      <c r="F13" s="76">
        <f t="shared" si="1"/>
        <v>25.215457206406072</v>
      </c>
      <c r="G13" s="76">
        <f t="shared" si="2"/>
        <v>16.941606709862029</v>
      </c>
    </row>
    <row r="14" spans="1:7" ht="21">
      <c r="A14" s="79" t="s">
        <v>191</v>
      </c>
      <c r="B14" s="80" t="s">
        <v>192</v>
      </c>
      <c r="C14" s="86">
        <f>C15+C16+C17+C18</f>
        <v>5031.4000000000005</v>
      </c>
      <c r="D14" s="3">
        <f>D15+D16+D17+D18</f>
        <v>23334.1</v>
      </c>
      <c r="E14" s="3">
        <f>E15+E16+E17+E18</f>
        <v>5883.7999999999993</v>
      </c>
      <c r="F14" s="76">
        <f t="shared" si="1"/>
        <v>25.215457206406072</v>
      </c>
      <c r="G14" s="76">
        <f t="shared" si="2"/>
        <v>16.941606709862029</v>
      </c>
    </row>
    <row r="15" spans="1:7" ht="90">
      <c r="A15" s="87" t="s">
        <v>193</v>
      </c>
      <c r="B15" s="88" t="s">
        <v>194</v>
      </c>
      <c r="C15" s="82">
        <v>2258</v>
      </c>
      <c r="D15" s="21">
        <v>10727.1</v>
      </c>
      <c r="E15" s="4">
        <v>2825.7</v>
      </c>
      <c r="F15" s="83">
        <f t="shared" si="1"/>
        <v>26.341695332382471</v>
      </c>
      <c r="G15" s="83">
        <f t="shared" si="2"/>
        <v>25.141718334809568</v>
      </c>
    </row>
    <row r="16" spans="1:7" ht="101.25">
      <c r="A16" s="87" t="s">
        <v>195</v>
      </c>
      <c r="B16" s="88" t="s">
        <v>196</v>
      </c>
      <c r="C16" s="82">
        <v>15.8</v>
      </c>
      <c r="D16" s="21">
        <v>60.5</v>
      </c>
      <c r="E16" s="4">
        <v>18.100000000000001</v>
      </c>
      <c r="F16" s="83">
        <f t="shared" si="1"/>
        <v>29.917355371900829</v>
      </c>
      <c r="G16" s="83">
        <f t="shared" si="2"/>
        <v>14.556962025316466</v>
      </c>
    </row>
    <row r="17" spans="1:7" ht="90">
      <c r="A17" s="87" t="s">
        <v>197</v>
      </c>
      <c r="B17" s="88" t="s">
        <v>198</v>
      </c>
      <c r="C17" s="82">
        <v>3160.9</v>
      </c>
      <c r="D17" s="21">
        <v>14074.5</v>
      </c>
      <c r="E17" s="4">
        <v>3419.1</v>
      </c>
      <c r="F17" s="83">
        <f t="shared" si="1"/>
        <v>24.292870084194821</v>
      </c>
      <c r="G17" s="83">
        <f t="shared" si="2"/>
        <v>8.1685595874592707</v>
      </c>
    </row>
    <row r="18" spans="1:7" ht="90">
      <c r="A18" s="87" t="s">
        <v>199</v>
      </c>
      <c r="B18" s="88" t="s">
        <v>200</v>
      </c>
      <c r="C18" s="82">
        <v>-403.3</v>
      </c>
      <c r="D18" s="21">
        <v>-1528</v>
      </c>
      <c r="E18" s="4">
        <v>-379.1</v>
      </c>
      <c r="F18" s="83">
        <f t="shared" si="1"/>
        <v>24.810209424083769</v>
      </c>
      <c r="G18" s="83">
        <f t="shared" si="2"/>
        <v>-6.0004959087527965</v>
      </c>
    </row>
    <row r="19" spans="1:7">
      <c r="A19" s="15" t="s">
        <v>201</v>
      </c>
      <c r="B19" s="77" t="s">
        <v>202</v>
      </c>
      <c r="C19" s="78">
        <f>C20+C24+C27+C30</f>
        <v>5077.3</v>
      </c>
      <c r="D19" s="78">
        <f>D20+D24+D27+D30</f>
        <v>26029.7</v>
      </c>
      <c r="E19" s="78">
        <f>E20+E24+E27+E30</f>
        <v>25954.899999999998</v>
      </c>
      <c r="F19" s="76">
        <f t="shared" si="1"/>
        <v>99.712635950471949</v>
      </c>
      <c r="G19" s="76">
        <f t="shared" si="2"/>
        <v>411.19492643727966</v>
      </c>
    </row>
    <row r="20" spans="1:7" ht="21">
      <c r="A20" s="79" t="s">
        <v>203</v>
      </c>
      <c r="B20" s="80" t="s">
        <v>204</v>
      </c>
      <c r="C20" s="3">
        <f>C21+C22+C23</f>
        <v>3103.6000000000004</v>
      </c>
      <c r="D20" s="3">
        <f>D21+D22+D23</f>
        <v>21273</v>
      </c>
      <c r="E20" s="3">
        <f>E21+E22+E23</f>
        <v>4410.8999999999996</v>
      </c>
      <c r="F20" s="76">
        <f t="shared" si="1"/>
        <v>20.734734170074741</v>
      </c>
      <c r="G20" s="76">
        <f t="shared" si="2"/>
        <v>42.122051810800315</v>
      </c>
    </row>
    <row r="21" spans="1:7" ht="22.5">
      <c r="A21" s="89" t="s">
        <v>205</v>
      </c>
      <c r="B21" s="90" t="s">
        <v>206</v>
      </c>
      <c r="C21" s="82">
        <v>1631.4</v>
      </c>
      <c r="D21" s="91">
        <v>13760</v>
      </c>
      <c r="E21" s="92">
        <v>2770.1</v>
      </c>
      <c r="F21" s="83">
        <f t="shared" si="1"/>
        <v>20.131540697674417</v>
      </c>
      <c r="G21" s="83">
        <f t="shared" si="2"/>
        <v>69.798945690817703</v>
      </c>
    </row>
    <row r="22" spans="1:7" ht="33.75">
      <c r="A22" s="89" t="s">
        <v>207</v>
      </c>
      <c r="B22" s="90" t="s">
        <v>208</v>
      </c>
      <c r="C22" s="82">
        <v>-0.2</v>
      </c>
      <c r="D22" s="93"/>
      <c r="E22" s="92"/>
      <c r="F22" s="83"/>
      <c r="G22" s="83"/>
    </row>
    <row r="23" spans="1:7" ht="45">
      <c r="A23" s="89" t="s">
        <v>209</v>
      </c>
      <c r="B23" s="90" t="s">
        <v>210</v>
      </c>
      <c r="C23" s="82">
        <v>1472.4</v>
      </c>
      <c r="D23" s="21">
        <v>7513</v>
      </c>
      <c r="E23" s="4">
        <v>1640.8</v>
      </c>
      <c r="F23" s="83">
        <f t="shared" si="1"/>
        <v>21.839478237721284</v>
      </c>
      <c r="G23" s="83">
        <f t="shared" si="2"/>
        <v>11.437109481119251</v>
      </c>
    </row>
    <row r="24" spans="1:7" ht="21">
      <c r="A24" s="79" t="s">
        <v>211</v>
      </c>
      <c r="B24" s="80" t="s">
        <v>212</v>
      </c>
      <c r="C24" s="3">
        <f t="shared" ref="C24:D24" si="4">C25+C26</f>
        <v>2028.2</v>
      </c>
      <c r="D24" s="3">
        <f t="shared" si="4"/>
        <v>175</v>
      </c>
      <c r="E24" s="3">
        <f>E25+E26</f>
        <v>0.8</v>
      </c>
      <c r="F24" s="76">
        <f t="shared" si="1"/>
        <v>0.45714285714285718</v>
      </c>
      <c r="G24" s="76">
        <f t="shared" si="2"/>
        <v>-99.960556158169808</v>
      </c>
    </row>
    <row r="25" spans="1:7" ht="22.5">
      <c r="A25" s="14" t="s">
        <v>213</v>
      </c>
      <c r="B25" s="81" t="s">
        <v>212</v>
      </c>
      <c r="C25" s="82">
        <v>2038.3</v>
      </c>
      <c r="D25" s="21">
        <v>175</v>
      </c>
      <c r="E25" s="4">
        <v>0.8</v>
      </c>
      <c r="F25" s="83">
        <f t="shared" si="1"/>
        <v>0.45714285714285718</v>
      </c>
      <c r="G25" s="83">
        <f t="shared" si="2"/>
        <v>-99.960751606731094</v>
      </c>
    </row>
    <row r="26" spans="1:7" ht="33.75">
      <c r="A26" s="14" t="s">
        <v>214</v>
      </c>
      <c r="B26" s="94" t="s">
        <v>215</v>
      </c>
      <c r="C26" s="84">
        <v>-10.1</v>
      </c>
      <c r="D26" s="21"/>
      <c r="E26" s="4"/>
      <c r="F26" s="83"/>
      <c r="G26" s="83"/>
    </row>
    <row r="27" spans="1:7">
      <c r="A27" s="95" t="s">
        <v>216</v>
      </c>
      <c r="B27" s="96" t="s">
        <v>217</v>
      </c>
      <c r="C27" s="97">
        <f t="shared" ref="C27:D27" si="5">C28+C29</f>
        <v>-1125.0999999999999</v>
      </c>
      <c r="D27" s="3">
        <f t="shared" si="5"/>
        <v>2181.6999999999998</v>
      </c>
      <c r="E27" s="3">
        <f>E28+E29</f>
        <v>20930.099999999999</v>
      </c>
      <c r="F27" s="76">
        <f t="shared" si="1"/>
        <v>959.34821469496273</v>
      </c>
      <c r="G27" s="76">
        <f t="shared" si="2"/>
        <v>-1960.2879744022753</v>
      </c>
    </row>
    <row r="28" spans="1:7">
      <c r="A28" s="98" t="s">
        <v>218</v>
      </c>
      <c r="B28" s="94" t="s">
        <v>217</v>
      </c>
      <c r="C28" s="82">
        <v>-1124.3</v>
      </c>
      <c r="D28" s="21">
        <v>2181.6999999999998</v>
      </c>
      <c r="E28" s="4">
        <v>20930.099999999999</v>
      </c>
      <c r="F28" s="83">
        <f t="shared" si="1"/>
        <v>959.34821469496273</v>
      </c>
      <c r="G28" s="83">
        <f t="shared" si="2"/>
        <v>-1961.611669483234</v>
      </c>
    </row>
    <row r="29" spans="1:7" ht="22.5">
      <c r="A29" s="98" t="s">
        <v>219</v>
      </c>
      <c r="B29" s="94" t="s">
        <v>220</v>
      </c>
      <c r="C29" s="82">
        <v>-0.8</v>
      </c>
      <c r="D29" s="21"/>
      <c r="E29" s="4"/>
      <c r="F29" s="83"/>
      <c r="G29" s="83"/>
    </row>
    <row r="30" spans="1:7" ht="21">
      <c r="A30" s="79" t="s">
        <v>221</v>
      </c>
      <c r="B30" s="80" t="s">
        <v>222</v>
      </c>
      <c r="C30" s="99">
        <f>C31</f>
        <v>1070.5999999999999</v>
      </c>
      <c r="D30" s="3">
        <f>D31</f>
        <v>2400</v>
      </c>
      <c r="E30" s="3">
        <f>E31</f>
        <v>613.1</v>
      </c>
      <c r="F30" s="76">
        <f t="shared" si="1"/>
        <v>25.545833333333334</v>
      </c>
      <c r="G30" s="76">
        <f t="shared" si="2"/>
        <v>-42.733046889594618</v>
      </c>
    </row>
    <row r="31" spans="1:7" ht="33.75">
      <c r="A31" s="14" t="s">
        <v>223</v>
      </c>
      <c r="B31" s="81" t="s">
        <v>224</v>
      </c>
      <c r="C31" s="82">
        <v>1070.5999999999999</v>
      </c>
      <c r="D31" s="21">
        <v>2400</v>
      </c>
      <c r="E31" s="4">
        <v>613.1</v>
      </c>
      <c r="F31" s="83">
        <f t="shared" si="1"/>
        <v>25.545833333333334</v>
      </c>
      <c r="G31" s="83">
        <f t="shared" si="2"/>
        <v>-42.733046889594618</v>
      </c>
    </row>
    <row r="32" spans="1:7">
      <c r="A32" s="15" t="s">
        <v>225</v>
      </c>
      <c r="B32" s="77" t="s">
        <v>226</v>
      </c>
      <c r="C32" s="78">
        <f>C33</f>
        <v>844</v>
      </c>
      <c r="D32" s="78">
        <f t="shared" ref="D32:E33" si="6">D33</f>
        <v>4160</v>
      </c>
      <c r="E32" s="78">
        <f t="shared" si="6"/>
        <v>896.7</v>
      </c>
      <c r="F32" s="76">
        <f t="shared" si="1"/>
        <v>21.555288461538463</v>
      </c>
      <c r="G32" s="76">
        <f t="shared" si="2"/>
        <v>6.2440758293838883</v>
      </c>
    </row>
    <row r="33" spans="1:7" ht="21">
      <c r="A33" s="79" t="s">
        <v>227</v>
      </c>
      <c r="B33" s="80" t="s">
        <v>228</v>
      </c>
      <c r="C33" s="3">
        <v>844</v>
      </c>
      <c r="D33" s="3">
        <f t="shared" si="6"/>
        <v>4160</v>
      </c>
      <c r="E33" s="3">
        <f>E34</f>
        <v>896.7</v>
      </c>
      <c r="F33" s="76">
        <f t="shared" si="1"/>
        <v>21.555288461538463</v>
      </c>
      <c r="G33" s="76">
        <f t="shared" si="2"/>
        <v>6.2440758293838883</v>
      </c>
    </row>
    <row r="34" spans="1:7" ht="33.75">
      <c r="A34" s="14" t="s">
        <v>229</v>
      </c>
      <c r="B34" s="81" t="s">
        <v>230</v>
      </c>
      <c r="C34" s="82">
        <v>844.1</v>
      </c>
      <c r="D34" s="21">
        <v>4160</v>
      </c>
      <c r="E34" s="4">
        <v>896.7</v>
      </c>
      <c r="F34" s="83">
        <f t="shared" si="1"/>
        <v>21.555288461538463</v>
      </c>
      <c r="G34" s="83">
        <f t="shared" si="2"/>
        <v>6.2314891600521207</v>
      </c>
    </row>
    <row r="35" spans="1:7" ht="31.5">
      <c r="A35" s="15" t="s">
        <v>231</v>
      </c>
      <c r="B35" s="77" t="s">
        <v>232</v>
      </c>
      <c r="C35" s="85">
        <f>C36+C41</f>
        <v>5536.4</v>
      </c>
      <c r="D35" s="78">
        <f>D36+D41</f>
        <v>14255</v>
      </c>
      <c r="E35" s="78">
        <f>E36+E41</f>
        <v>5722.6</v>
      </c>
      <c r="F35" s="76">
        <f t="shared" si="1"/>
        <v>40.144510698000701</v>
      </c>
      <c r="G35" s="76">
        <f t="shared" si="2"/>
        <v>3.363196300845317</v>
      </c>
    </row>
    <row r="36" spans="1:7" ht="73.5">
      <c r="A36" s="79" t="s">
        <v>233</v>
      </c>
      <c r="B36" s="80" t="s">
        <v>234</v>
      </c>
      <c r="C36" s="99">
        <f>C37+C38+C39+C40</f>
        <v>5535.2</v>
      </c>
      <c r="D36" s="3">
        <f>D37+D38+D39+D40</f>
        <v>14155</v>
      </c>
      <c r="E36" s="3">
        <f>E37+E38+E39+E40</f>
        <v>5702.6</v>
      </c>
      <c r="F36" s="76">
        <f t="shared" si="1"/>
        <v>40.286824443659484</v>
      </c>
      <c r="G36" s="76">
        <f t="shared" si="2"/>
        <v>3.0242809654574359</v>
      </c>
    </row>
    <row r="37" spans="1:7" ht="67.5">
      <c r="A37" s="87" t="s">
        <v>235</v>
      </c>
      <c r="B37" s="88" t="s">
        <v>236</v>
      </c>
      <c r="C37" s="82">
        <v>1796.6</v>
      </c>
      <c r="D37" s="21">
        <v>7000</v>
      </c>
      <c r="E37" s="4">
        <v>3345.2</v>
      </c>
      <c r="F37" s="83">
        <f t="shared" si="1"/>
        <v>47.788571428571423</v>
      </c>
      <c r="G37" s="83">
        <f t="shared" si="2"/>
        <v>86.1961482800846</v>
      </c>
    </row>
    <row r="38" spans="1:7" ht="56.25">
      <c r="A38" s="87" t="s">
        <v>237</v>
      </c>
      <c r="B38" s="88" t="s">
        <v>238</v>
      </c>
      <c r="C38" s="82">
        <v>3.4</v>
      </c>
      <c r="D38" s="21">
        <v>5</v>
      </c>
      <c r="E38" s="4">
        <v>16.3</v>
      </c>
      <c r="F38" s="83">
        <f t="shared" si="1"/>
        <v>326</v>
      </c>
      <c r="G38" s="83">
        <f t="shared" si="2"/>
        <v>379.41176470588238</v>
      </c>
    </row>
    <row r="39" spans="1:7" ht="56.25">
      <c r="A39" s="87" t="s">
        <v>239</v>
      </c>
      <c r="B39" s="88" t="s">
        <v>240</v>
      </c>
      <c r="C39" s="82">
        <v>60.3</v>
      </c>
      <c r="D39" s="21">
        <v>150</v>
      </c>
      <c r="E39" s="4">
        <v>46.6</v>
      </c>
      <c r="F39" s="83">
        <f t="shared" si="1"/>
        <v>31.06666666666667</v>
      </c>
      <c r="G39" s="83">
        <f t="shared" si="2"/>
        <v>-22.719734660033168</v>
      </c>
    </row>
    <row r="40" spans="1:7" ht="33.75">
      <c r="A40" s="87" t="s">
        <v>241</v>
      </c>
      <c r="B40" s="88" t="s">
        <v>242</v>
      </c>
      <c r="C40" s="82">
        <v>3674.9</v>
      </c>
      <c r="D40" s="21">
        <v>7000</v>
      </c>
      <c r="E40" s="4">
        <v>2294.5</v>
      </c>
      <c r="F40" s="83">
        <f t="shared" si="1"/>
        <v>32.778571428571432</v>
      </c>
      <c r="G40" s="83">
        <f t="shared" si="2"/>
        <v>-37.562926882364145</v>
      </c>
    </row>
    <row r="41" spans="1:7" ht="63">
      <c r="A41" s="79" t="s">
        <v>243</v>
      </c>
      <c r="B41" s="80" t="s">
        <v>244</v>
      </c>
      <c r="C41" s="99">
        <f>C42</f>
        <v>1.2</v>
      </c>
      <c r="D41" s="20">
        <f>D42</f>
        <v>100</v>
      </c>
      <c r="E41" s="3">
        <f>E42</f>
        <v>20</v>
      </c>
      <c r="F41" s="76">
        <f t="shared" si="1"/>
        <v>20</v>
      </c>
      <c r="G41" s="76">
        <f t="shared" si="2"/>
        <v>1566.6666666666667</v>
      </c>
    </row>
    <row r="42" spans="1:7" ht="67.5">
      <c r="A42" s="87" t="s">
        <v>245</v>
      </c>
      <c r="B42" s="88" t="s">
        <v>246</v>
      </c>
      <c r="C42" s="82">
        <v>1.2</v>
      </c>
      <c r="D42" s="21">
        <v>100</v>
      </c>
      <c r="E42" s="4">
        <v>20</v>
      </c>
      <c r="F42" s="83">
        <f t="shared" si="1"/>
        <v>20</v>
      </c>
      <c r="G42" s="83">
        <f t="shared" si="2"/>
        <v>1566.6666666666667</v>
      </c>
    </row>
    <row r="43" spans="1:7" ht="21">
      <c r="A43" s="15" t="s">
        <v>247</v>
      </c>
      <c r="B43" s="77" t="s">
        <v>248</v>
      </c>
      <c r="C43" s="85">
        <f>C44</f>
        <v>253.2</v>
      </c>
      <c r="D43" s="78">
        <f>D44</f>
        <v>305.40000000000003</v>
      </c>
      <c r="E43" s="78">
        <f>E44</f>
        <v>356.7</v>
      </c>
      <c r="F43" s="76">
        <f t="shared" si="1"/>
        <v>116.79764243614929</v>
      </c>
      <c r="G43" s="76">
        <f t="shared" si="2"/>
        <v>40.876777251184848</v>
      </c>
    </row>
    <row r="44" spans="1:7" ht="21">
      <c r="A44" s="79" t="s">
        <v>249</v>
      </c>
      <c r="B44" s="80" t="s">
        <v>250</v>
      </c>
      <c r="C44" s="3">
        <f t="shared" ref="C44:D44" si="7">C45+C46+C47+C48</f>
        <v>253.2</v>
      </c>
      <c r="D44" s="3">
        <f t="shared" si="7"/>
        <v>305.40000000000003</v>
      </c>
      <c r="E44" s="3">
        <f>E45+E46+E47+E48</f>
        <v>356.7</v>
      </c>
      <c r="F44" s="76">
        <f t="shared" si="1"/>
        <v>116.79764243614929</v>
      </c>
      <c r="G44" s="76">
        <f t="shared" si="2"/>
        <v>40.876777251184848</v>
      </c>
    </row>
    <row r="45" spans="1:7" ht="22.5">
      <c r="A45" s="14" t="s">
        <v>251</v>
      </c>
      <c r="B45" s="81" t="s">
        <v>252</v>
      </c>
      <c r="C45" s="82">
        <v>120.5</v>
      </c>
      <c r="D45" s="21">
        <v>188.6</v>
      </c>
      <c r="E45" s="4">
        <v>171.3</v>
      </c>
      <c r="F45" s="83">
        <f t="shared" si="1"/>
        <v>90.827147401908817</v>
      </c>
      <c r="G45" s="83">
        <f t="shared" si="2"/>
        <v>42.15767634854771</v>
      </c>
    </row>
    <row r="46" spans="1:7">
      <c r="A46" s="14" t="s">
        <v>253</v>
      </c>
      <c r="B46" s="81" t="s">
        <v>254</v>
      </c>
      <c r="C46" s="82">
        <v>51.3</v>
      </c>
      <c r="D46" s="21">
        <v>92</v>
      </c>
      <c r="E46" s="4">
        <v>151.1</v>
      </c>
      <c r="F46" s="83">
        <f t="shared" si="1"/>
        <v>164.2391304347826</v>
      </c>
      <c r="G46" s="83">
        <f t="shared" si="2"/>
        <v>194.54191033138403</v>
      </c>
    </row>
    <row r="47" spans="1:7">
      <c r="A47" s="100" t="s">
        <v>255</v>
      </c>
      <c r="B47" s="101" t="s">
        <v>256</v>
      </c>
      <c r="C47" s="82">
        <v>81.2</v>
      </c>
      <c r="D47" s="21">
        <v>24.8</v>
      </c>
      <c r="E47" s="4">
        <v>34.299999999999997</v>
      </c>
      <c r="F47" s="83">
        <f t="shared" si="1"/>
        <v>138.3064516129032</v>
      </c>
      <c r="G47" s="83">
        <f t="shared" si="2"/>
        <v>-57.758620689655181</v>
      </c>
    </row>
    <row r="48" spans="1:7">
      <c r="A48" s="100" t="s">
        <v>257</v>
      </c>
      <c r="B48" s="101" t="s">
        <v>258</v>
      </c>
      <c r="C48" s="82">
        <v>0.2</v>
      </c>
      <c r="D48" s="21"/>
      <c r="E48" s="4"/>
      <c r="F48" s="83"/>
      <c r="G48" s="83">
        <f t="shared" si="2"/>
        <v>-100</v>
      </c>
    </row>
    <row r="49" spans="1:7" ht="21">
      <c r="A49" s="15" t="s">
        <v>259</v>
      </c>
      <c r="B49" s="77" t="s">
        <v>260</v>
      </c>
      <c r="C49" s="78">
        <f t="shared" ref="C49" si="8">C50</f>
        <v>459</v>
      </c>
      <c r="D49" s="78"/>
      <c r="E49" s="78"/>
      <c r="F49" s="76"/>
      <c r="G49" s="76">
        <f t="shared" si="2"/>
        <v>-100</v>
      </c>
    </row>
    <row r="50" spans="1:7">
      <c r="A50" s="79" t="s">
        <v>261</v>
      </c>
      <c r="B50" s="80" t="s">
        <v>262</v>
      </c>
      <c r="C50" s="3">
        <f>C51</f>
        <v>459</v>
      </c>
      <c r="D50" s="3"/>
      <c r="E50" s="3"/>
      <c r="F50" s="76"/>
      <c r="G50" s="76">
        <f t="shared" si="2"/>
        <v>-100</v>
      </c>
    </row>
    <row r="51" spans="1:7" ht="22.5">
      <c r="A51" s="87" t="s">
        <v>263</v>
      </c>
      <c r="B51" s="88" t="s">
        <v>264</v>
      </c>
      <c r="C51" s="82">
        <v>459</v>
      </c>
      <c r="D51" s="21"/>
      <c r="E51" s="4"/>
      <c r="F51" s="83"/>
      <c r="G51" s="83">
        <f t="shared" si="2"/>
        <v>-100</v>
      </c>
    </row>
    <row r="52" spans="1:7" ht="21">
      <c r="A52" s="15" t="s">
        <v>265</v>
      </c>
      <c r="B52" s="77" t="s">
        <v>266</v>
      </c>
      <c r="C52" s="78">
        <f t="shared" ref="C52:D52" si="9">C53+C55+C57</f>
        <v>2201.6000000000004</v>
      </c>
      <c r="D52" s="78">
        <f t="shared" si="9"/>
        <v>7700</v>
      </c>
      <c r="E52" s="78">
        <f>E53+E55+E57</f>
        <v>653.70000000000005</v>
      </c>
      <c r="F52" s="76">
        <f t="shared" si="1"/>
        <v>8.4896103896103892</v>
      </c>
      <c r="G52" s="76">
        <f t="shared" si="2"/>
        <v>-70.307957848837219</v>
      </c>
    </row>
    <row r="53" spans="1:7" ht="63">
      <c r="A53" s="79" t="s">
        <v>267</v>
      </c>
      <c r="B53" s="80" t="s">
        <v>268</v>
      </c>
      <c r="C53" s="3"/>
      <c r="D53" s="20">
        <f>D54</f>
        <v>4100</v>
      </c>
      <c r="E53" s="3"/>
      <c r="F53" s="83"/>
      <c r="G53" s="83"/>
    </row>
    <row r="54" spans="1:7" ht="67.5">
      <c r="A54" s="87" t="s">
        <v>269</v>
      </c>
      <c r="B54" s="88" t="s">
        <v>270</v>
      </c>
      <c r="C54" s="84"/>
      <c r="D54" s="21">
        <v>4100</v>
      </c>
      <c r="E54" s="4"/>
      <c r="F54" s="83"/>
      <c r="G54" s="83"/>
    </row>
    <row r="55" spans="1:7" ht="21">
      <c r="A55" s="79" t="s">
        <v>271</v>
      </c>
      <c r="B55" s="80" t="s">
        <v>272</v>
      </c>
      <c r="C55" s="3">
        <f t="shared" ref="C55:D55" si="10">C56</f>
        <v>496.3</v>
      </c>
      <c r="D55" s="3">
        <f t="shared" si="10"/>
        <v>2500</v>
      </c>
      <c r="E55" s="3">
        <f>E56</f>
        <v>432.5</v>
      </c>
      <c r="F55" s="76">
        <f t="shared" si="1"/>
        <v>17.299999999999997</v>
      </c>
      <c r="G55" s="76">
        <f t="shared" si="2"/>
        <v>-12.855127946806363</v>
      </c>
    </row>
    <row r="56" spans="1:7" ht="45">
      <c r="A56" s="87" t="s">
        <v>273</v>
      </c>
      <c r="B56" s="88" t="s">
        <v>274</v>
      </c>
      <c r="C56" s="82">
        <v>496.3</v>
      </c>
      <c r="D56" s="21">
        <v>2500</v>
      </c>
      <c r="E56" s="4">
        <v>432.5</v>
      </c>
      <c r="F56" s="83">
        <f t="shared" si="1"/>
        <v>17.299999999999997</v>
      </c>
      <c r="G56" s="83">
        <f t="shared" si="2"/>
        <v>-12.855127946806363</v>
      </c>
    </row>
    <row r="57" spans="1:7" ht="52.5">
      <c r="A57" s="79" t="s">
        <v>275</v>
      </c>
      <c r="B57" s="80" t="s">
        <v>276</v>
      </c>
      <c r="C57" s="3">
        <f t="shared" ref="C57:D57" si="11">C58+C59</f>
        <v>1705.3000000000002</v>
      </c>
      <c r="D57" s="3">
        <f t="shared" si="11"/>
        <v>1100</v>
      </c>
      <c r="E57" s="3">
        <f>E58+E59</f>
        <v>221.2</v>
      </c>
      <c r="F57" s="76">
        <f t="shared" si="1"/>
        <v>20.109090909090906</v>
      </c>
      <c r="G57" s="76">
        <f t="shared" si="2"/>
        <v>-87.028675306397702</v>
      </c>
    </row>
    <row r="58" spans="1:7" ht="78.75">
      <c r="A58" s="87" t="s">
        <v>277</v>
      </c>
      <c r="B58" s="88" t="s">
        <v>278</v>
      </c>
      <c r="C58" s="82">
        <v>460.9</v>
      </c>
      <c r="D58" s="21">
        <v>700</v>
      </c>
      <c r="E58" s="4">
        <v>146.69999999999999</v>
      </c>
      <c r="F58" s="83">
        <f t="shared" si="1"/>
        <v>20.957142857142856</v>
      </c>
      <c r="G58" s="83">
        <f t="shared" si="2"/>
        <v>-68.170969841614237</v>
      </c>
    </row>
    <row r="59" spans="1:7" ht="56.25">
      <c r="A59" s="87" t="s">
        <v>279</v>
      </c>
      <c r="B59" s="88" t="s">
        <v>280</v>
      </c>
      <c r="C59" s="84">
        <v>1244.4000000000001</v>
      </c>
      <c r="D59" s="21">
        <v>400</v>
      </c>
      <c r="E59" s="4">
        <v>74.5</v>
      </c>
      <c r="F59" s="83">
        <f t="shared" si="1"/>
        <v>18.625</v>
      </c>
      <c r="G59" s="83">
        <f t="shared" si="2"/>
        <v>-94.013179042108646</v>
      </c>
    </row>
    <row r="60" spans="1:7">
      <c r="A60" s="15" t="s">
        <v>281</v>
      </c>
      <c r="B60" s="77" t="s">
        <v>282</v>
      </c>
      <c r="C60" s="85">
        <f>C61+C75+C78+C83</f>
        <v>1032.2</v>
      </c>
      <c r="D60" s="19">
        <f>D61+D78+D83</f>
        <v>2381.5</v>
      </c>
      <c r="E60" s="102">
        <f>E61+E78+E83+E75</f>
        <v>900</v>
      </c>
      <c r="F60" s="76">
        <f t="shared" si="1"/>
        <v>37.791307999160196</v>
      </c>
      <c r="G60" s="76">
        <f t="shared" si="2"/>
        <v>-12.807595427242788</v>
      </c>
    </row>
    <row r="61" spans="1:7" ht="31.5">
      <c r="A61" s="79" t="s">
        <v>283</v>
      </c>
      <c r="B61" s="80" t="s">
        <v>284</v>
      </c>
      <c r="C61" s="20">
        <f>C62+C63+C64+C66+C67+C68+C69+C70+C71+C72+C73</f>
        <v>810.19999999999993</v>
      </c>
      <c r="D61" s="20">
        <f>D62+D63+D64+D66+D67+D68+D69+D70+D71+D72+D73</f>
        <v>66</v>
      </c>
      <c r="E61" s="20">
        <f>E62+E63+E64+E66+E67+E68+E69+E70+E71+E72+E73+E65+E74</f>
        <v>530.1</v>
      </c>
      <c r="F61" s="76">
        <f t="shared" si="1"/>
        <v>803.18181818181813</v>
      </c>
      <c r="G61" s="76">
        <f t="shared" si="2"/>
        <v>-34.571710688718824</v>
      </c>
    </row>
    <row r="62" spans="1:7" ht="67.5">
      <c r="A62" s="87" t="s">
        <v>285</v>
      </c>
      <c r="B62" s="88" t="s">
        <v>286</v>
      </c>
      <c r="C62" s="82">
        <v>12.8</v>
      </c>
      <c r="D62" s="21">
        <v>4</v>
      </c>
      <c r="E62" s="4">
        <v>89.9</v>
      </c>
      <c r="F62" s="83">
        <f t="shared" si="1"/>
        <v>2247.5</v>
      </c>
      <c r="G62" s="83">
        <f t="shared" si="2"/>
        <v>602.34375</v>
      </c>
    </row>
    <row r="63" spans="1:7" ht="78.75">
      <c r="A63" s="87" t="s">
        <v>287</v>
      </c>
      <c r="B63" s="88" t="s">
        <v>288</v>
      </c>
      <c r="C63" s="82">
        <v>135.19999999999999</v>
      </c>
      <c r="D63" s="21">
        <v>20</v>
      </c>
      <c r="E63" s="4">
        <v>71.5</v>
      </c>
      <c r="F63" s="83">
        <f t="shared" si="1"/>
        <v>357.5</v>
      </c>
      <c r="G63" s="83">
        <f t="shared" si="2"/>
        <v>-47.115384615384613</v>
      </c>
    </row>
    <row r="64" spans="1:7" ht="67.5">
      <c r="A64" s="87" t="s">
        <v>289</v>
      </c>
      <c r="B64" s="88" t="s">
        <v>290</v>
      </c>
      <c r="C64" s="82">
        <v>13.9</v>
      </c>
      <c r="D64" s="21">
        <v>16</v>
      </c>
      <c r="E64" s="4">
        <v>2.9</v>
      </c>
      <c r="F64" s="83">
        <f t="shared" si="1"/>
        <v>18.125</v>
      </c>
      <c r="G64" s="83">
        <f t="shared" si="2"/>
        <v>-79.136690647482013</v>
      </c>
    </row>
    <row r="65" spans="1:7" ht="56.25">
      <c r="A65" s="87" t="s">
        <v>291</v>
      </c>
      <c r="B65" s="103" t="s">
        <v>292</v>
      </c>
      <c r="C65" s="82"/>
      <c r="D65" s="21"/>
      <c r="E65" s="4">
        <v>10</v>
      </c>
      <c r="F65" s="83"/>
      <c r="G65" s="83"/>
    </row>
    <row r="66" spans="1:7" ht="67.5">
      <c r="A66" s="87" t="s">
        <v>293</v>
      </c>
      <c r="B66" s="88" t="s">
        <v>294</v>
      </c>
      <c r="C66" s="82">
        <v>500</v>
      </c>
      <c r="D66" s="21"/>
      <c r="E66" s="4">
        <v>1.5</v>
      </c>
      <c r="F66" s="83"/>
      <c r="G66" s="83">
        <f t="shared" si="2"/>
        <v>-99.7</v>
      </c>
    </row>
    <row r="67" spans="1:7" ht="56.25">
      <c r="A67" s="87" t="s">
        <v>295</v>
      </c>
      <c r="B67" s="88" t="s">
        <v>296</v>
      </c>
      <c r="C67" s="104">
        <v>3</v>
      </c>
      <c r="D67" s="21"/>
      <c r="E67" s="4"/>
      <c r="F67" s="83"/>
      <c r="G67" s="83"/>
    </row>
    <row r="68" spans="1:7" ht="67.5">
      <c r="A68" s="87" t="s">
        <v>297</v>
      </c>
      <c r="B68" s="88" t="s">
        <v>298</v>
      </c>
      <c r="C68" s="84"/>
      <c r="D68" s="21"/>
      <c r="E68" s="4">
        <v>10</v>
      </c>
      <c r="F68" s="83"/>
      <c r="G68" s="83"/>
    </row>
    <row r="69" spans="1:7" ht="78.75">
      <c r="A69" s="87" t="s">
        <v>299</v>
      </c>
      <c r="B69" s="88" t="s">
        <v>300</v>
      </c>
      <c r="C69" s="84">
        <v>18.7</v>
      </c>
      <c r="D69" s="21"/>
      <c r="E69" s="4">
        <v>22.7</v>
      </c>
      <c r="F69" s="83"/>
      <c r="G69" s="83">
        <f t="shared" ref="G69:G70" si="12">E69*100/C69-100</f>
        <v>21.390374331550802</v>
      </c>
    </row>
    <row r="70" spans="1:7" ht="90">
      <c r="A70" s="87" t="s">
        <v>301</v>
      </c>
      <c r="B70" s="88" t="s">
        <v>302</v>
      </c>
      <c r="C70" s="82">
        <v>10.9</v>
      </c>
      <c r="D70" s="21"/>
      <c r="E70" s="4">
        <v>6.8</v>
      </c>
      <c r="F70" s="83"/>
      <c r="G70" s="83">
        <f t="shared" si="12"/>
        <v>-37.61467889908257</v>
      </c>
    </row>
    <row r="71" spans="1:7" ht="67.5">
      <c r="A71" s="87" t="s">
        <v>303</v>
      </c>
      <c r="B71" s="88" t="s">
        <v>304</v>
      </c>
      <c r="C71" s="82">
        <v>0.5</v>
      </c>
      <c r="D71" s="21"/>
      <c r="E71" s="4">
        <v>0.9</v>
      </c>
      <c r="F71" s="83"/>
      <c r="G71" s="83"/>
    </row>
    <row r="72" spans="1:7" ht="56.25">
      <c r="A72" s="87" t="s">
        <v>305</v>
      </c>
      <c r="B72" s="88" t="s">
        <v>306</v>
      </c>
      <c r="C72" s="82">
        <v>7.3</v>
      </c>
      <c r="D72" s="21">
        <v>10</v>
      </c>
      <c r="E72" s="4">
        <v>108.6</v>
      </c>
      <c r="F72" s="83">
        <f t="shared" si="1"/>
        <v>1086</v>
      </c>
      <c r="G72" s="83">
        <f t="shared" ref="G72:G87" si="13">E72*100/C72-100</f>
        <v>1387.6712328767123</v>
      </c>
    </row>
    <row r="73" spans="1:7" ht="67.5">
      <c r="A73" s="87" t="s">
        <v>307</v>
      </c>
      <c r="B73" s="88" t="s">
        <v>308</v>
      </c>
      <c r="C73" s="82">
        <v>107.9</v>
      </c>
      <c r="D73" s="21">
        <v>16</v>
      </c>
      <c r="E73" s="4">
        <v>190.3</v>
      </c>
      <c r="F73" s="83">
        <f t="shared" ref="F73:F87" si="14">E73/D73*100</f>
        <v>1189.375</v>
      </c>
      <c r="G73" s="83">
        <f t="shared" si="13"/>
        <v>76.367006487488396</v>
      </c>
    </row>
    <row r="74" spans="1:7" ht="67.5">
      <c r="A74" s="87" t="s">
        <v>309</v>
      </c>
      <c r="B74" s="105" t="s">
        <v>298</v>
      </c>
      <c r="C74" s="82"/>
      <c r="D74" s="21"/>
      <c r="E74" s="4">
        <v>15</v>
      </c>
      <c r="F74" s="83"/>
      <c r="G74" s="83"/>
    </row>
    <row r="75" spans="1:7" ht="84">
      <c r="A75" s="79" t="s">
        <v>310</v>
      </c>
      <c r="B75" s="80" t="s">
        <v>311</v>
      </c>
      <c r="C75" s="3">
        <f>C76</f>
        <v>2.7</v>
      </c>
      <c r="D75" s="3"/>
      <c r="E75" s="3">
        <f>E76+E77</f>
        <v>177.8</v>
      </c>
      <c r="F75" s="83"/>
      <c r="G75" s="76">
        <f t="shared" ref="G75" si="15">E75*100/C75-100</f>
        <v>6485.1851851851843</v>
      </c>
    </row>
    <row r="76" spans="1:7" ht="56.25">
      <c r="A76" s="87" t="s">
        <v>312</v>
      </c>
      <c r="B76" s="88" t="s">
        <v>313</v>
      </c>
      <c r="C76" s="84">
        <v>2.7</v>
      </c>
      <c r="D76" s="21"/>
      <c r="E76" s="4"/>
      <c r="F76" s="83"/>
      <c r="G76" s="83"/>
    </row>
    <row r="77" spans="1:7" ht="67.5">
      <c r="A77" s="87" t="s">
        <v>314</v>
      </c>
      <c r="B77" s="106" t="s">
        <v>315</v>
      </c>
      <c r="C77" s="84"/>
      <c r="D77" s="21"/>
      <c r="E77" s="4">
        <v>177.8</v>
      </c>
      <c r="F77" s="83"/>
      <c r="G77" s="83"/>
    </row>
    <row r="78" spans="1:7" ht="21">
      <c r="A78" s="79" t="s">
        <v>316</v>
      </c>
      <c r="B78" s="80" t="s">
        <v>317</v>
      </c>
      <c r="C78" s="99">
        <f>C80+C81+C82</f>
        <v>143.30000000000001</v>
      </c>
      <c r="D78" s="20">
        <f>D80+D81+D82+D79</f>
        <v>1880.5</v>
      </c>
      <c r="E78" s="20">
        <f>E80+E81+E82+E79</f>
        <v>112.10000000000001</v>
      </c>
      <c r="F78" s="76">
        <f t="shared" si="14"/>
        <v>5.9611805370911997</v>
      </c>
      <c r="G78" s="76">
        <f t="shared" si="13"/>
        <v>-21.772505233775306</v>
      </c>
    </row>
    <row r="79" spans="1:7" ht="56.25">
      <c r="A79" s="87" t="s">
        <v>318</v>
      </c>
      <c r="B79" s="105" t="s">
        <v>319</v>
      </c>
      <c r="C79" s="82"/>
      <c r="D79" s="21"/>
      <c r="E79" s="4">
        <v>2.5</v>
      </c>
      <c r="F79" s="83"/>
      <c r="G79" s="83"/>
    </row>
    <row r="80" spans="1:7" ht="45">
      <c r="A80" s="89" t="s">
        <v>320</v>
      </c>
      <c r="B80" s="107" t="s">
        <v>321</v>
      </c>
      <c r="C80" s="82"/>
      <c r="D80" s="21">
        <v>74.5</v>
      </c>
      <c r="E80" s="4">
        <v>65.400000000000006</v>
      </c>
      <c r="F80" s="83">
        <f t="shared" ref="F80:F84" si="16">E80/D80*100</f>
        <v>87.78523489932887</v>
      </c>
      <c r="G80" s="83"/>
    </row>
    <row r="81" spans="1:7" ht="56.25">
      <c r="A81" s="87" t="s">
        <v>322</v>
      </c>
      <c r="B81" s="88" t="s">
        <v>323</v>
      </c>
      <c r="C81" s="108">
        <v>137.4</v>
      </c>
      <c r="D81" s="21">
        <v>1803</v>
      </c>
      <c r="E81" s="4">
        <v>43.8</v>
      </c>
      <c r="F81" s="83">
        <f t="shared" si="16"/>
        <v>2.4292845257903495</v>
      </c>
      <c r="G81" s="83">
        <f t="shared" ref="G81:G87" si="17">E81*100/C81-100</f>
        <v>-68.122270742358083</v>
      </c>
    </row>
    <row r="82" spans="1:7" ht="56.25">
      <c r="A82" s="87" t="s">
        <v>324</v>
      </c>
      <c r="B82" s="88" t="s">
        <v>325</v>
      </c>
      <c r="C82" s="108">
        <v>5.9</v>
      </c>
      <c r="D82" s="21">
        <v>3</v>
      </c>
      <c r="E82" s="4">
        <v>0.4</v>
      </c>
      <c r="F82" s="83">
        <f t="shared" si="16"/>
        <v>13.333333333333334</v>
      </c>
      <c r="G82" s="83">
        <f t="shared" si="17"/>
        <v>-93.220338983050851</v>
      </c>
    </row>
    <row r="83" spans="1:7">
      <c r="A83" s="79" t="s">
        <v>326</v>
      </c>
      <c r="B83" s="80" t="s">
        <v>327</v>
      </c>
      <c r="C83" s="99">
        <f>C84</f>
        <v>76</v>
      </c>
      <c r="D83" s="20">
        <f>D84</f>
        <v>435</v>
      </c>
      <c r="E83" s="3">
        <f>E84</f>
        <v>80</v>
      </c>
      <c r="F83" s="76">
        <f t="shared" si="16"/>
        <v>18.390804597701148</v>
      </c>
      <c r="G83" s="76">
        <f t="shared" si="17"/>
        <v>5.2631578947368354</v>
      </c>
    </row>
    <row r="84" spans="1:7" ht="90">
      <c r="A84" s="14" t="s">
        <v>328</v>
      </c>
      <c r="B84" s="81" t="s">
        <v>329</v>
      </c>
      <c r="C84" s="82">
        <v>76</v>
      </c>
      <c r="D84" s="21">
        <v>435</v>
      </c>
      <c r="E84" s="4">
        <v>80</v>
      </c>
      <c r="F84" s="83">
        <f t="shared" si="16"/>
        <v>18.390804597701148</v>
      </c>
      <c r="G84" s="83">
        <f t="shared" si="17"/>
        <v>5.2631578947368354</v>
      </c>
    </row>
    <row r="85" spans="1:7">
      <c r="A85" s="15" t="s">
        <v>330</v>
      </c>
      <c r="B85" s="77" t="s">
        <v>331</v>
      </c>
      <c r="C85" s="85">
        <f>C86</f>
        <v>579.4</v>
      </c>
      <c r="D85" s="19"/>
      <c r="E85" s="78">
        <f>E86</f>
        <v>211.1</v>
      </c>
      <c r="F85" s="76"/>
      <c r="G85" s="76">
        <f t="shared" si="17"/>
        <v>-63.565757680358992</v>
      </c>
    </row>
    <row r="86" spans="1:7">
      <c r="A86" s="79" t="s">
        <v>332</v>
      </c>
      <c r="B86" s="80" t="s">
        <v>333</v>
      </c>
      <c r="C86" s="99">
        <f>C87</f>
        <v>579.4</v>
      </c>
      <c r="D86" s="20"/>
      <c r="E86" s="3">
        <f>E87</f>
        <v>211.1</v>
      </c>
      <c r="F86" s="83"/>
      <c r="G86" s="83">
        <f t="shared" si="17"/>
        <v>-63.565757680358992</v>
      </c>
    </row>
    <row r="87" spans="1:7" ht="22.5">
      <c r="A87" s="14" t="s">
        <v>334</v>
      </c>
      <c r="B87" s="81" t="s">
        <v>335</v>
      </c>
      <c r="C87" s="82">
        <v>579.4</v>
      </c>
      <c r="D87" s="21"/>
      <c r="E87" s="4">
        <v>211.1</v>
      </c>
      <c r="F87" s="83"/>
      <c r="G87" s="83">
        <f t="shared" si="17"/>
        <v>-63.565757680358992</v>
      </c>
    </row>
    <row r="88" spans="1:7">
      <c r="A88" s="7" t="s">
        <v>40</v>
      </c>
      <c r="B88" s="10" t="s">
        <v>1</v>
      </c>
      <c r="C88" s="2">
        <f>C89+C117+C120</f>
        <v>223507.1496</v>
      </c>
      <c r="D88" s="18">
        <f>D89+D117+D120</f>
        <v>1255106.2150999999</v>
      </c>
      <c r="E88" s="27">
        <f>E89+E117+E120</f>
        <v>228503.91380000001</v>
      </c>
      <c r="F88" s="31">
        <f>E88*100/D88</f>
        <v>18.205942337859756</v>
      </c>
      <c r="G88" s="31">
        <f>E88*100/C88-100</f>
        <v>2.2356171643468628</v>
      </c>
    </row>
    <row r="89" spans="1:7" ht="31.5">
      <c r="A89" s="7" t="s">
        <v>41</v>
      </c>
      <c r="B89" s="11" t="s">
        <v>2</v>
      </c>
      <c r="C89" s="2">
        <f>C90+C94+C106+C114</f>
        <v>223990.7427</v>
      </c>
      <c r="D89" s="19">
        <f>D90+D106+D94+D114</f>
        <v>1253980.6946999999</v>
      </c>
      <c r="E89" s="28">
        <v>229692.04870000001</v>
      </c>
      <c r="F89" s="31">
        <f t="shared" ref="F89:F125" si="18">E89*100/D89</f>
        <v>18.317032285329649</v>
      </c>
      <c r="G89" s="31">
        <f t="shared" ref="G89:G125" si="19">E89*100/C89-100</f>
        <v>2.5453310843457473</v>
      </c>
    </row>
    <row r="90" spans="1:7" ht="21">
      <c r="A90" s="7" t="s">
        <v>42</v>
      </c>
      <c r="B90" s="12" t="s">
        <v>3</v>
      </c>
      <c r="C90" s="3">
        <v>23783.974999999999</v>
      </c>
      <c r="D90" s="20">
        <v>71154.100000000006</v>
      </c>
      <c r="E90" s="29">
        <v>21551.205000000002</v>
      </c>
      <c r="F90" s="31">
        <f t="shared" si="18"/>
        <v>30.288071945256842</v>
      </c>
      <c r="G90" s="31">
        <f t="shared" si="19"/>
        <v>-9.3877074795108797</v>
      </c>
    </row>
    <row r="91" spans="1:7">
      <c r="A91" s="5" t="s">
        <v>43</v>
      </c>
      <c r="B91" s="13" t="s">
        <v>4</v>
      </c>
      <c r="C91" s="4">
        <v>12460.85</v>
      </c>
      <c r="D91" s="21">
        <v>28364.1</v>
      </c>
      <c r="E91" s="30">
        <v>7091.0249999999996</v>
      </c>
      <c r="F91" s="32">
        <f t="shared" si="18"/>
        <v>25</v>
      </c>
      <c r="G91" s="32">
        <f t="shared" si="19"/>
        <v>-43.093569058290569</v>
      </c>
    </row>
    <row r="92" spans="1:7" ht="22.5">
      <c r="A92" s="5" t="s">
        <v>44</v>
      </c>
      <c r="B92" s="13" t="s">
        <v>5</v>
      </c>
      <c r="C92" s="4">
        <v>11323.125</v>
      </c>
      <c r="D92" s="21">
        <v>42790</v>
      </c>
      <c r="E92" s="30">
        <v>10697.5</v>
      </c>
      <c r="F92" s="32">
        <f t="shared" si="18"/>
        <v>25</v>
      </c>
      <c r="G92" s="32">
        <f t="shared" si="19"/>
        <v>-5.5251973284760112</v>
      </c>
    </row>
    <row r="93" spans="1:7">
      <c r="A93" s="14" t="s">
        <v>45</v>
      </c>
      <c r="B93" s="13" t="s">
        <v>6</v>
      </c>
      <c r="C93" s="22"/>
      <c r="D93" s="21">
        <v>0</v>
      </c>
      <c r="E93" s="30">
        <v>3762.68</v>
      </c>
      <c r="F93" s="32"/>
      <c r="G93" s="32"/>
    </row>
    <row r="94" spans="1:7" ht="21">
      <c r="A94" s="7" t="s">
        <v>66</v>
      </c>
      <c r="B94" s="12" t="s">
        <v>7</v>
      </c>
      <c r="C94" s="23">
        <f>C98+C101+C104+C105</f>
        <v>38648.453500000003</v>
      </c>
      <c r="D94" s="20">
        <f>D95+D96+D97+D98+D99+D100+D101+D102+D103+D104+D105</f>
        <v>361470.54690000002</v>
      </c>
      <c r="E94" s="29">
        <v>41297.977200000001</v>
      </c>
      <c r="F94" s="31">
        <f t="shared" si="18"/>
        <v>11.424990930568125</v>
      </c>
      <c r="G94" s="31">
        <f t="shared" si="19"/>
        <v>6.855445587234172</v>
      </c>
    </row>
    <row r="95" spans="1:7" ht="22.5">
      <c r="A95" s="14" t="s">
        <v>48</v>
      </c>
      <c r="B95" s="13" t="s">
        <v>8</v>
      </c>
      <c r="C95" s="22"/>
      <c r="D95" s="21">
        <v>56867.644399999997</v>
      </c>
      <c r="E95" s="30">
        <v>0</v>
      </c>
      <c r="F95" s="32">
        <f t="shared" si="18"/>
        <v>0</v>
      </c>
      <c r="G95" s="32"/>
    </row>
    <row r="96" spans="1:7" ht="90.75" customHeight="1">
      <c r="A96" s="8" t="s">
        <v>46</v>
      </c>
      <c r="B96" s="13" t="s">
        <v>9</v>
      </c>
      <c r="C96" s="22"/>
      <c r="D96" s="21">
        <v>69548.3</v>
      </c>
      <c r="E96" s="30">
        <v>0</v>
      </c>
      <c r="F96" s="32">
        <f t="shared" si="18"/>
        <v>0</v>
      </c>
      <c r="G96" s="32"/>
    </row>
    <row r="97" spans="1:7" ht="67.5">
      <c r="A97" s="8" t="s">
        <v>47</v>
      </c>
      <c r="B97" s="13" t="s">
        <v>10</v>
      </c>
      <c r="C97" s="22"/>
      <c r="D97" s="21">
        <v>2928.3483999999999</v>
      </c>
      <c r="E97" s="30">
        <v>0</v>
      </c>
      <c r="F97" s="32">
        <f t="shared" si="18"/>
        <v>0</v>
      </c>
      <c r="G97" s="32"/>
    </row>
    <row r="98" spans="1:7" ht="45">
      <c r="A98" s="8" t="s">
        <v>49</v>
      </c>
      <c r="B98" s="13" t="s">
        <v>11</v>
      </c>
      <c r="C98" s="4">
        <v>4201.7</v>
      </c>
      <c r="D98" s="21">
        <v>15481.6</v>
      </c>
      <c r="E98" s="30">
        <v>4481.6000000000004</v>
      </c>
      <c r="F98" s="32">
        <f t="shared" si="18"/>
        <v>28.947912360479538</v>
      </c>
      <c r="G98" s="32">
        <f t="shared" si="19"/>
        <v>6.6615893566889781</v>
      </c>
    </row>
    <row r="99" spans="1:7" ht="33.75">
      <c r="A99" s="8" t="s">
        <v>50</v>
      </c>
      <c r="B99" s="13" t="s">
        <v>12</v>
      </c>
      <c r="C99" s="22"/>
      <c r="D99" s="21">
        <v>932.04669999999999</v>
      </c>
      <c r="E99" s="30">
        <v>0</v>
      </c>
      <c r="F99" s="32">
        <f t="shared" si="18"/>
        <v>0</v>
      </c>
      <c r="G99" s="32"/>
    </row>
    <row r="100" spans="1:7" ht="45">
      <c r="A100" s="14" t="s">
        <v>51</v>
      </c>
      <c r="B100" s="13" t="s">
        <v>13</v>
      </c>
      <c r="C100" s="22"/>
      <c r="D100" s="21">
        <v>535.6</v>
      </c>
      <c r="E100" s="30">
        <v>0</v>
      </c>
      <c r="F100" s="32">
        <f t="shared" si="18"/>
        <v>0</v>
      </c>
      <c r="G100" s="32"/>
    </row>
    <row r="101" spans="1:7" ht="22.5">
      <c r="A101" s="8" t="s">
        <v>53</v>
      </c>
      <c r="B101" s="13" t="s">
        <v>14</v>
      </c>
      <c r="C101" s="4">
        <v>785.9923</v>
      </c>
      <c r="D101" s="21">
        <v>787.75189999999998</v>
      </c>
      <c r="E101" s="30">
        <v>787.75189999999998</v>
      </c>
      <c r="F101" s="32">
        <f t="shared" si="18"/>
        <v>100</v>
      </c>
      <c r="G101" s="32">
        <f t="shared" si="19"/>
        <v>0.22386987760567933</v>
      </c>
    </row>
    <row r="102" spans="1:7" ht="22.5">
      <c r="A102" s="14" t="s">
        <v>52</v>
      </c>
      <c r="B102" s="13" t="s">
        <v>15</v>
      </c>
      <c r="C102" s="4"/>
      <c r="D102" s="21">
        <v>1954.2648999999999</v>
      </c>
      <c r="E102" s="30">
        <v>0</v>
      </c>
      <c r="F102" s="32">
        <f t="shared" si="18"/>
        <v>0</v>
      </c>
      <c r="G102" s="32"/>
    </row>
    <row r="103" spans="1:7" ht="22.5">
      <c r="A103" s="14" t="s">
        <v>56</v>
      </c>
      <c r="B103" s="13" t="s">
        <v>16</v>
      </c>
      <c r="C103" s="22"/>
      <c r="D103" s="21">
        <v>55555.5556</v>
      </c>
      <c r="E103" s="30">
        <v>0</v>
      </c>
      <c r="F103" s="32">
        <f t="shared" si="18"/>
        <v>0</v>
      </c>
      <c r="G103" s="32"/>
    </row>
    <row r="104" spans="1:7">
      <c r="A104" s="8" t="s">
        <v>54</v>
      </c>
      <c r="B104" s="13" t="s">
        <v>17</v>
      </c>
      <c r="C104" s="4">
        <v>200</v>
      </c>
      <c r="D104" s="21">
        <v>408.18630000000002</v>
      </c>
      <c r="E104" s="30">
        <v>408.18630000000002</v>
      </c>
      <c r="F104" s="32">
        <f t="shared" si="18"/>
        <v>100.00000000000001</v>
      </c>
      <c r="G104" s="32">
        <f t="shared" si="19"/>
        <v>104.09315000000004</v>
      </c>
    </row>
    <row r="105" spans="1:7">
      <c r="A105" s="5" t="s">
        <v>55</v>
      </c>
      <c r="B105" s="13" t="s">
        <v>18</v>
      </c>
      <c r="C105" s="4">
        <v>33460.761200000001</v>
      </c>
      <c r="D105" s="21">
        <v>156471.2487</v>
      </c>
      <c r="E105" s="30">
        <v>35620.438999999998</v>
      </c>
      <c r="F105" s="32">
        <f t="shared" si="18"/>
        <v>22.764846127287282</v>
      </c>
      <c r="G105" s="32">
        <f t="shared" si="19"/>
        <v>6.4543594423667798</v>
      </c>
    </row>
    <row r="106" spans="1:7" ht="21">
      <c r="A106" s="7" t="s">
        <v>67</v>
      </c>
      <c r="B106" s="12" t="s">
        <v>19</v>
      </c>
      <c r="C106" s="23">
        <f>C107+C108+C113+C109</f>
        <v>155200.91579999999</v>
      </c>
      <c r="D106" s="20">
        <v>798054.0368</v>
      </c>
      <c r="E106" s="29">
        <v>161931.5906</v>
      </c>
      <c r="F106" s="31">
        <f t="shared" si="18"/>
        <v>20.290805275455501</v>
      </c>
      <c r="G106" s="31">
        <f t="shared" si="19"/>
        <v>4.3367494098253303</v>
      </c>
    </row>
    <row r="107" spans="1:7" ht="22.5">
      <c r="A107" s="5" t="s">
        <v>57</v>
      </c>
      <c r="B107" s="13" t="s">
        <v>20</v>
      </c>
      <c r="C107" s="4">
        <v>9096.3621000000003</v>
      </c>
      <c r="D107" s="21">
        <f>79801.2818-10690.4</f>
        <v>69110.881800000003</v>
      </c>
      <c r="E107" s="30">
        <v>8928.2906000000003</v>
      </c>
      <c r="F107" s="32">
        <f t="shared" si="18"/>
        <v>12.918791321224322</v>
      </c>
      <c r="G107" s="32">
        <f t="shared" si="19"/>
        <v>-1.8476782053344181</v>
      </c>
    </row>
    <row r="108" spans="1:7" ht="56.25">
      <c r="A108" s="5" t="s">
        <v>58</v>
      </c>
      <c r="B108" s="13" t="s">
        <v>21</v>
      </c>
      <c r="C108" s="4">
        <v>2395.5250000000001</v>
      </c>
      <c r="D108" s="21">
        <v>9311</v>
      </c>
      <c r="E108" s="30">
        <v>0</v>
      </c>
      <c r="F108" s="32">
        <f t="shared" si="18"/>
        <v>0</v>
      </c>
      <c r="G108" s="32">
        <f t="shared" si="19"/>
        <v>-100</v>
      </c>
    </row>
    <row r="109" spans="1:7" ht="45">
      <c r="A109" s="5" t="s">
        <v>38</v>
      </c>
      <c r="B109" s="6" t="s">
        <v>39</v>
      </c>
      <c r="C109" s="4">
        <v>3729.3326999999999</v>
      </c>
      <c r="D109" s="21">
        <v>10690.4</v>
      </c>
      <c r="E109" s="30"/>
      <c r="F109" s="32"/>
      <c r="G109" s="32">
        <f t="shared" si="19"/>
        <v>-100</v>
      </c>
    </row>
    <row r="110" spans="1:7" ht="45">
      <c r="A110" s="5" t="s">
        <v>59</v>
      </c>
      <c r="B110" s="13" t="s">
        <v>22</v>
      </c>
      <c r="C110" s="22"/>
      <c r="D110" s="21">
        <v>578.08699999999999</v>
      </c>
      <c r="E110" s="30">
        <v>0</v>
      </c>
      <c r="F110" s="32">
        <f t="shared" si="18"/>
        <v>0</v>
      </c>
      <c r="G110" s="32"/>
    </row>
    <row r="111" spans="1:7" ht="45">
      <c r="A111" s="5" t="s">
        <v>60</v>
      </c>
      <c r="B111" s="13" t="s">
        <v>23</v>
      </c>
      <c r="C111" s="22"/>
      <c r="D111" s="21">
        <v>872.78399999999999</v>
      </c>
      <c r="E111" s="30">
        <v>0</v>
      </c>
      <c r="F111" s="32">
        <f t="shared" si="18"/>
        <v>0</v>
      </c>
      <c r="G111" s="32"/>
    </row>
    <row r="112" spans="1:7" ht="56.25">
      <c r="A112" s="5" t="s">
        <v>61</v>
      </c>
      <c r="B112" s="13" t="s">
        <v>24</v>
      </c>
      <c r="C112" s="22"/>
      <c r="D112" s="21">
        <v>872.78399999999999</v>
      </c>
      <c r="E112" s="30">
        <v>0</v>
      </c>
      <c r="F112" s="32">
        <f t="shared" si="18"/>
        <v>0</v>
      </c>
      <c r="G112" s="32"/>
    </row>
    <row r="113" spans="1:7">
      <c r="A113" s="5" t="s">
        <v>62</v>
      </c>
      <c r="B113" s="13" t="s">
        <v>25</v>
      </c>
      <c r="C113" s="4">
        <v>139979.696</v>
      </c>
      <c r="D113" s="21">
        <v>706618.1</v>
      </c>
      <c r="E113" s="30">
        <v>153003.29999999999</v>
      </c>
      <c r="F113" s="32">
        <f t="shared" si="18"/>
        <v>21.652898503449034</v>
      </c>
      <c r="G113" s="32">
        <f t="shared" si="19"/>
        <v>9.303923620465639</v>
      </c>
    </row>
    <row r="114" spans="1:7">
      <c r="A114" s="7" t="s">
        <v>63</v>
      </c>
      <c r="B114" s="12" t="s">
        <v>26</v>
      </c>
      <c r="C114" s="23">
        <f>C115+C116</f>
        <v>6357.3984</v>
      </c>
      <c r="D114" s="20">
        <v>23302.010999999999</v>
      </c>
      <c r="E114" s="29">
        <v>4911.2758999999996</v>
      </c>
      <c r="F114" s="31">
        <f t="shared" si="18"/>
        <v>21.076618236941009</v>
      </c>
      <c r="G114" s="31">
        <f t="shared" si="19"/>
        <v>-22.747080000523496</v>
      </c>
    </row>
    <row r="115" spans="1:7" ht="45">
      <c r="A115" s="5" t="s">
        <v>64</v>
      </c>
      <c r="B115" s="13" t="s">
        <v>27</v>
      </c>
      <c r="C115" s="4">
        <v>207.39840000000001</v>
      </c>
      <c r="D115" s="21">
        <v>617.01099999999997</v>
      </c>
      <c r="E115" s="30">
        <v>198.8759</v>
      </c>
      <c r="F115" s="32">
        <f t="shared" si="18"/>
        <v>32.232148211296071</v>
      </c>
      <c r="G115" s="32">
        <f t="shared" si="19"/>
        <v>-4.1092409584644827</v>
      </c>
    </row>
    <row r="116" spans="1:7" ht="45">
      <c r="A116" s="8" t="s">
        <v>65</v>
      </c>
      <c r="B116" s="13" t="s">
        <v>28</v>
      </c>
      <c r="C116" s="4">
        <v>6150</v>
      </c>
      <c r="D116" s="21">
        <v>22685</v>
      </c>
      <c r="E116" s="30">
        <v>4712.3999999999996</v>
      </c>
      <c r="F116" s="32">
        <f t="shared" si="18"/>
        <v>20.773198148556311</v>
      </c>
      <c r="G116" s="32">
        <f t="shared" si="19"/>
        <v>-23.375609756097575</v>
      </c>
    </row>
    <row r="117" spans="1:7" ht="52.5">
      <c r="A117" s="15" t="s">
        <v>68</v>
      </c>
      <c r="B117" s="11" t="s">
        <v>29</v>
      </c>
      <c r="C117" s="24">
        <f>C118</f>
        <v>380.8</v>
      </c>
      <c r="D117" s="19">
        <v>1125.5204000000001</v>
      </c>
      <c r="E117" s="28">
        <v>1141.6034</v>
      </c>
      <c r="F117" s="31">
        <f t="shared" si="18"/>
        <v>101.42893900457068</v>
      </c>
      <c r="G117" s="31">
        <f t="shared" si="19"/>
        <v>199.7908088235294</v>
      </c>
    </row>
    <row r="118" spans="1:7" ht="73.5">
      <c r="A118" s="15" t="s">
        <v>69</v>
      </c>
      <c r="B118" s="12" t="s">
        <v>30</v>
      </c>
      <c r="C118" s="23">
        <f>C119</f>
        <v>380.8</v>
      </c>
      <c r="D118" s="20">
        <v>1125.5204000000001</v>
      </c>
      <c r="E118" s="29">
        <v>1141.6034</v>
      </c>
      <c r="F118" s="31">
        <f t="shared" si="18"/>
        <v>101.42893900457068</v>
      </c>
      <c r="G118" s="31">
        <f t="shared" si="19"/>
        <v>199.7908088235294</v>
      </c>
    </row>
    <row r="119" spans="1:7" ht="67.5">
      <c r="A119" s="26" t="s">
        <v>70</v>
      </c>
      <c r="B119" s="13" t="s">
        <v>31</v>
      </c>
      <c r="C119" s="4">
        <v>380.8</v>
      </c>
      <c r="D119" s="21">
        <v>1125.5204000000001</v>
      </c>
      <c r="E119" s="30">
        <v>1141.6034</v>
      </c>
      <c r="F119" s="32">
        <f t="shared" si="18"/>
        <v>101.42893900457068</v>
      </c>
      <c r="G119" s="32">
        <f t="shared" si="19"/>
        <v>199.7908088235294</v>
      </c>
    </row>
    <row r="120" spans="1:7" ht="33.75" customHeight="1">
      <c r="A120" s="7" t="s">
        <v>71</v>
      </c>
      <c r="B120" s="11" t="s">
        <v>32</v>
      </c>
      <c r="C120" s="24">
        <f>C121</f>
        <v>-864.3931</v>
      </c>
      <c r="D120" s="19">
        <v>0</v>
      </c>
      <c r="E120" s="28">
        <v>-2329.7383</v>
      </c>
      <c r="F120" s="31"/>
      <c r="G120" s="31">
        <f t="shared" si="19"/>
        <v>169.52300984355378</v>
      </c>
    </row>
    <row r="121" spans="1:7" ht="42">
      <c r="A121" s="7" t="s">
        <v>73</v>
      </c>
      <c r="B121" s="12" t="s">
        <v>33</v>
      </c>
      <c r="C121" s="23">
        <f>C124</f>
        <v>-864.3931</v>
      </c>
      <c r="D121" s="20">
        <v>0</v>
      </c>
      <c r="E121" s="29">
        <v>-2329.7383</v>
      </c>
      <c r="F121" s="31"/>
      <c r="G121" s="31">
        <f t="shared" si="19"/>
        <v>169.52300984355378</v>
      </c>
    </row>
    <row r="122" spans="1:7" ht="45.75" customHeight="1">
      <c r="A122" s="14" t="s">
        <v>74</v>
      </c>
      <c r="B122" s="13" t="s">
        <v>34</v>
      </c>
      <c r="C122" s="22"/>
      <c r="D122" s="21">
        <v>0</v>
      </c>
      <c r="E122" s="30">
        <v>-857.03399999999999</v>
      </c>
      <c r="F122" s="32"/>
      <c r="G122" s="32"/>
    </row>
    <row r="123" spans="1:7" ht="57" customHeight="1">
      <c r="A123" s="14" t="s">
        <v>75</v>
      </c>
      <c r="B123" s="13" t="s">
        <v>35</v>
      </c>
      <c r="C123" s="22"/>
      <c r="D123" s="21">
        <v>0</v>
      </c>
      <c r="E123" s="30">
        <v>-857.03399999999999</v>
      </c>
      <c r="F123" s="32"/>
      <c r="G123" s="32"/>
    </row>
    <row r="124" spans="1:7" ht="37.5" customHeight="1">
      <c r="A124" s="5" t="s">
        <v>72</v>
      </c>
      <c r="B124" s="13" t="s">
        <v>36</v>
      </c>
      <c r="C124" s="4">
        <v>-864.3931</v>
      </c>
      <c r="D124" s="21">
        <v>0</v>
      </c>
      <c r="E124" s="30">
        <v>-615.6703</v>
      </c>
      <c r="F124" s="32"/>
      <c r="G124" s="32">
        <f t="shared" si="19"/>
        <v>-28.774269484566688</v>
      </c>
    </row>
    <row r="125" spans="1:7">
      <c r="A125" s="16" t="s">
        <v>37</v>
      </c>
      <c r="B125" s="17"/>
      <c r="C125" s="25">
        <f>C88+C5</f>
        <v>308245.1496</v>
      </c>
      <c r="D125" s="25">
        <f t="shared" ref="D125:E125" si="20">D88+D5</f>
        <v>1638523.4150999999</v>
      </c>
      <c r="E125" s="25">
        <f>E88+E5</f>
        <v>330274.51380000002</v>
      </c>
      <c r="F125" s="31">
        <f t="shared" si="18"/>
        <v>20.156838209104457</v>
      </c>
      <c r="G125" s="31">
        <f t="shared" si="19"/>
        <v>7.1467026256818116</v>
      </c>
    </row>
    <row r="126" spans="1:7">
      <c r="A126" s="9"/>
      <c r="B126" s="9"/>
      <c r="C126" s="9"/>
      <c r="D126" s="9"/>
      <c r="E126" s="9"/>
    </row>
    <row r="127" spans="1:7">
      <c r="A127" s="72"/>
      <c r="B127" s="73"/>
      <c r="C127" s="73"/>
      <c r="D127" s="73"/>
      <c r="E127" s="73"/>
    </row>
  </sheetData>
  <mergeCells count="2">
    <mergeCell ref="A2:G2"/>
    <mergeCell ref="A3:E3"/>
  </mergeCells>
  <pageMargins left="0.7" right="0.7" top="0.75" bottom="0.75" header="0.3" footer="0.3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F8" sqref="F8"/>
    </sheetView>
  </sheetViews>
  <sheetFormatPr defaultRowHeight="15"/>
  <cols>
    <col min="1" max="1" width="13.85546875" customWidth="1"/>
    <col min="2" max="2" width="29.5703125" customWidth="1"/>
    <col min="3" max="3" width="11.42578125" customWidth="1"/>
    <col min="4" max="4" width="12.5703125" customWidth="1"/>
    <col min="5" max="5" width="11.42578125" customWidth="1"/>
    <col min="6" max="6" width="10.7109375" customWidth="1"/>
    <col min="7" max="7" width="12.28515625" customWidth="1"/>
  </cols>
  <sheetData>
    <row r="1" spans="1:7" ht="30" customHeight="1">
      <c r="A1" s="63" t="s">
        <v>165</v>
      </c>
      <c r="B1" s="63"/>
      <c r="C1" s="63"/>
      <c r="D1" s="63"/>
      <c r="E1" s="63"/>
      <c r="F1" s="63"/>
      <c r="G1" s="63"/>
    </row>
    <row r="2" spans="1:7" ht="15.75" customHeight="1">
      <c r="A2" s="66" t="s">
        <v>0</v>
      </c>
      <c r="B2" s="67"/>
      <c r="C2" s="67"/>
      <c r="D2" s="67"/>
      <c r="E2" s="67"/>
      <c r="F2" s="37"/>
      <c r="G2" s="37"/>
    </row>
    <row r="3" spans="1:7" ht="73.5">
      <c r="A3" s="39" t="s">
        <v>85</v>
      </c>
      <c r="B3" s="39" t="s">
        <v>86</v>
      </c>
      <c r="C3" s="7" t="s">
        <v>89</v>
      </c>
      <c r="D3" s="7" t="s">
        <v>88</v>
      </c>
      <c r="E3" s="7" t="s">
        <v>87</v>
      </c>
      <c r="F3" s="40" t="s">
        <v>92</v>
      </c>
      <c r="G3" s="40" t="s">
        <v>82</v>
      </c>
    </row>
    <row r="4" spans="1:7" ht="21">
      <c r="A4" s="41" t="s">
        <v>93</v>
      </c>
      <c r="B4" s="10" t="s">
        <v>94</v>
      </c>
      <c r="C4" s="43">
        <v>25292.383900000001</v>
      </c>
      <c r="D4" s="45">
        <v>170471.88320000001</v>
      </c>
      <c r="E4" s="43">
        <v>35318.949000000001</v>
      </c>
      <c r="F4" s="50">
        <f>E4/D4*100</f>
        <v>20.718342718466548</v>
      </c>
      <c r="G4" s="50">
        <f>E4*100/C4-100</f>
        <v>39.642625778742826</v>
      </c>
    </row>
    <row r="5" spans="1:7" ht="45">
      <c r="A5" s="26" t="s">
        <v>95</v>
      </c>
      <c r="B5" s="42" t="s">
        <v>96</v>
      </c>
      <c r="C5" s="44">
        <v>952.63840000000005</v>
      </c>
      <c r="D5" s="46">
        <v>3831.74</v>
      </c>
      <c r="E5" s="44">
        <v>768.19169999999997</v>
      </c>
      <c r="F5" s="49">
        <f t="shared" ref="F5:F40" si="0">E5/D5*100</f>
        <v>20.048116521475883</v>
      </c>
      <c r="G5" s="49">
        <f t="shared" ref="G5:G40" si="1">E5*100/C5-100</f>
        <v>-19.361669653459288</v>
      </c>
    </row>
    <row r="6" spans="1:7" ht="56.25">
      <c r="A6" s="26" t="s">
        <v>97</v>
      </c>
      <c r="B6" s="42" t="s">
        <v>98</v>
      </c>
      <c r="C6" s="44">
        <v>36.231000000000002</v>
      </c>
      <c r="D6" s="46">
        <v>150</v>
      </c>
      <c r="E6" s="44">
        <v>6.2590000000000003</v>
      </c>
      <c r="F6" s="49">
        <f t="shared" si="0"/>
        <v>4.1726666666666672</v>
      </c>
      <c r="G6" s="49">
        <f t="shared" si="1"/>
        <v>-82.724738483619007</v>
      </c>
    </row>
    <row r="7" spans="1:7" ht="67.5">
      <c r="A7" s="26" t="s">
        <v>99</v>
      </c>
      <c r="B7" s="42" t="s">
        <v>100</v>
      </c>
      <c r="C7" s="44">
        <v>17940.042300000001</v>
      </c>
      <c r="D7" s="46">
        <v>84675.963600000003</v>
      </c>
      <c r="E7" s="44">
        <v>15257.596799999999</v>
      </c>
      <c r="F7" s="49">
        <f t="shared" si="0"/>
        <v>18.018805043749158</v>
      </c>
      <c r="G7" s="49">
        <f t="shared" si="1"/>
        <v>-14.952280798133913</v>
      </c>
    </row>
    <row r="8" spans="1:7">
      <c r="A8" s="26" t="s">
        <v>101</v>
      </c>
      <c r="B8" s="42" t="s">
        <v>102</v>
      </c>
      <c r="C8" s="44">
        <v>0</v>
      </c>
      <c r="D8" s="46">
        <v>578.08699999999999</v>
      </c>
      <c r="E8" s="44">
        <v>0</v>
      </c>
      <c r="F8" s="49">
        <f t="shared" si="0"/>
        <v>0</v>
      </c>
      <c r="G8" s="49"/>
    </row>
    <row r="9" spans="1:7" ht="45">
      <c r="A9" s="26" t="s">
        <v>103</v>
      </c>
      <c r="B9" s="42" t="s">
        <v>104</v>
      </c>
      <c r="C9" s="44">
        <v>3984.4647</v>
      </c>
      <c r="D9" s="46">
        <v>17698.010999999999</v>
      </c>
      <c r="E9" s="44">
        <v>3435.8748000000001</v>
      </c>
      <c r="F9" s="49">
        <f t="shared" si="0"/>
        <v>19.413903630187598</v>
      </c>
      <c r="G9" s="49">
        <f t="shared" si="1"/>
        <v>-13.768220860383082</v>
      </c>
    </row>
    <row r="10" spans="1:7">
      <c r="A10" s="26" t="s">
        <v>105</v>
      </c>
      <c r="B10" s="42" t="s">
        <v>106</v>
      </c>
      <c r="C10" s="47"/>
      <c r="D10" s="46">
        <v>610</v>
      </c>
      <c r="E10" s="44">
        <v>0</v>
      </c>
      <c r="F10" s="49">
        <f t="shared" si="0"/>
        <v>0</v>
      </c>
      <c r="G10" s="49"/>
    </row>
    <row r="11" spans="1:7">
      <c r="A11" s="26" t="s">
        <v>107</v>
      </c>
      <c r="B11" s="42" t="s">
        <v>108</v>
      </c>
      <c r="C11" s="44">
        <v>2379.0075000000002</v>
      </c>
      <c r="D11" s="46">
        <v>62928.081599999998</v>
      </c>
      <c r="E11" s="44">
        <v>15851.0267</v>
      </c>
      <c r="F11" s="49">
        <f t="shared" si="0"/>
        <v>25.189114775111786</v>
      </c>
      <c r="G11" s="49">
        <f t="shared" si="1"/>
        <v>566.2873782449193</v>
      </c>
    </row>
    <row r="12" spans="1:7" ht="42">
      <c r="A12" s="41" t="s">
        <v>109</v>
      </c>
      <c r="B12" s="10" t="s">
        <v>110</v>
      </c>
      <c r="C12" s="43">
        <v>25</v>
      </c>
      <c r="D12" s="45">
        <v>450</v>
      </c>
      <c r="E12" s="43">
        <v>9.8000000000000007</v>
      </c>
      <c r="F12" s="50">
        <f t="shared" si="0"/>
        <v>2.1777777777777776</v>
      </c>
      <c r="G12" s="50">
        <f t="shared" si="1"/>
        <v>-60.8</v>
      </c>
    </row>
    <row r="13" spans="1:7" ht="45">
      <c r="A13" s="26" t="s">
        <v>111</v>
      </c>
      <c r="B13" s="42" t="s">
        <v>112</v>
      </c>
      <c r="C13" s="44">
        <v>25</v>
      </c>
      <c r="D13" s="46">
        <v>450</v>
      </c>
      <c r="E13" s="44">
        <v>9.8000000000000007</v>
      </c>
      <c r="F13" s="49">
        <f t="shared" si="0"/>
        <v>2.1777777777777776</v>
      </c>
      <c r="G13" s="49">
        <f t="shared" si="1"/>
        <v>-60.8</v>
      </c>
    </row>
    <row r="14" spans="1:7">
      <c r="A14" s="41" t="s">
        <v>113</v>
      </c>
      <c r="B14" s="10" t="s">
        <v>114</v>
      </c>
      <c r="C14" s="43">
        <v>11563.646699999999</v>
      </c>
      <c r="D14" s="45">
        <v>80986.989000000001</v>
      </c>
      <c r="E14" s="43">
        <v>10324.9746</v>
      </c>
      <c r="F14" s="50">
        <f t="shared" si="0"/>
        <v>12.748930078138848</v>
      </c>
      <c r="G14" s="50">
        <f t="shared" si="1"/>
        <v>-10.711777453387612</v>
      </c>
    </row>
    <row r="15" spans="1:7">
      <c r="A15" s="26" t="s">
        <v>115</v>
      </c>
      <c r="B15" s="42" t="s">
        <v>116</v>
      </c>
      <c r="C15" s="44">
        <v>6519.5425999999998</v>
      </c>
      <c r="D15" s="46">
        <v>40964.446199999998</v>
      </c>
      <c r="E15" s="44">
        <v>5404.9223000000002</v>
      </c>
      <c r="F15" s="49">
        <f t="shared" si="0"/>
        <v>13.194178858446278</v>
      </c>
      <c r="G15" s="49">
        <f t="shared" si="1"/>
        <v>-17.096602758604561</v>
      </c>
    </row>
    <row r="16" spans="1:7" ht="22.5">
      <c r="A16" s="26" t="s">
        <v>117</v>
      </c>
      <c r="B16" s="42" t="s">
        <v>118</v>
      </c>
      <c r="C16" s="44">
        <v>5044.1040999999996</v>
      </c>
      <c r="D16" s="46">
        <v>40022.542800000003</v>
      </c>
      <c r="E16" s="44">
        <v>4920.0523000000003</v>
      </c>
      <c r="F16" s="49">
        <f t="shared" si="0"/>
        <v>12.293202669771397</v>
      </c>
      <c r="G16" s="49">
        <f t="shared" si="1"/>
        <v>-2.4593425817678707</v>
      </c>
    </row>
    <row r="17" spans="1:7" ht="21">
      <c r="A17" s="41" t="s">
        <v>119</v>
      </c>
      <c r="B17" s="10" t="s">
        <v>120</v>
      </c>
      <c r="C17" s="43">
        <v>1948.4884</v>
      </c>
      <c r="D17" s="45">
        <v>286179.58990000002</v>
      </c>
      <c r="E17" s="43">
        <v>12738.664000000001</v>
      </c>
      <c r="F17" s="50">
        <f t="shared" si="0"/>
        <v>4.451283197537351</v>
      </c>
      <c r="G17" s="50">
        <f t="shared" si="1"/>
        <v>553.77161085485557</v>
      </c>
    </row>
    <row r="18" spans="1:7">
      <c r="A18" s="26" t="s">
        <v>121</v>
      </c>
      <c r="B18" s="42" t="s">
        <v>122</v>
      </c>
      <c r="C18" s="44">
        <v>141.67439999999999</v>
      </c>
      <c r="D18" s="46">
        <v>280241.70990000002</v>
      </c>
      <c r="E18" s="44">
        <v>12577.263999999999</v>
      </c>
      <c r="F18" s="49">
        <f t="shared" si="0"/>
        <v>4.4880057306558703</v>
      </c>
      <c r="G18" s="49">
        <f t="shared" si="1"/>
        <v>8777.5840942329742</v>
      </c>
    </row>
    <row r="19" spans="1:7">
      <c r="A19" s="26" t="s">
        <v>123</v>
      </c>
      <c r="B19" s="42" t="s">
        <v>124</v>
      </c>
      <c r="C19" s="44">
        <v>1806.8140000000001</v>
      </c>
      <c r="D19" s="46">
        <v>5475.6</v>
      </c>
      <c r="E19" s="44">
        <v>161.4</v>
      </c>
      <c r="F19" s="49">
        <f t="shared" si="0"/>
        <v>2.9476221783914092</v>
      </c>
      <c r="G19" s="49">
        <f t="shared" si="1"/>
        <v>-91.067149136546433</v>
      </c>
    </row>
    <row r="20" spans="1:7">
      <c r="A20" s="26" t="s">
        <v>125</v>
      </c>
      <c r="B20" s="42" t="s">
        <v>126</v>
      </c>
      <c r="C20" s="44">
        <v>0</v>
      </c>
      <c r="D20" s="46">
        <v>462.28</v>
      </c>
      <c r="E20" s="44">
        <v>0</v>
      </c>
      <c r="F20" s="49">
        <f t="shared" si="0"/>
        <v>0</v>
      </c>
      <c r="G20" s="49"/>
    </row>
    <row r="21" spans="1:7">
      <c r="A21" s="41" t="s">
        <v>127</v>
      </c>
      <c r="B21" s="10" t="s">
        <v>128</v>
      </c>
      <c r="C21" s="43">
        <v>209420.78039999999</v>
      </c>
      <c r="D21" s="45">
        <v>1037613.9317</v>
      </c>
      <c r="E21" s="43">
        <v>224027.2592</v>
      </c>
      <c r="F21" s="50">
        <f t="shared" si="0"/>
        <v>21.590617893204218</v>
      </c>
      <c r="G21" s="50">
        <f t="shared" si="1"/>
        <v>6.9747036431156459</v>
      </c>
    </row>
    <row r="22" spans="1:7">
      <c r="A22" s="26" t="s">
        <v>129</v>
      </c>
      <c r="B22" s="42" t="s">
        <v>130</v>
      </c>
      <c r="C22" s="44">
        <v>54883.547899999998</v>
      </c>
      <c r="D22" s="46">
        <v>284124.7757</v>
      </c>
      <c r="E22" s="44">
        <v>65432.078699999998</v>
      </c>
      <c r="F22" s="49">
        <f t="shared" si="0"/>
        <v>23.029346363334412</v>
      </c>
      <c r="G22" s="49">
        <f t="shared" si="1"/>
        <v>19.21984128872252</v>
      </c>
    </row>
    <row r="23" spans="1:7">
      <c r="A23" s="26" t="s">
        <v>131</v>
      </c>
      <c r="B23" s="42" t="s">
        <v>132</v>
      </c>
      <c r="C23" s="44">
        <v>125185.28750000001</v>
      </c>
      <c r="D23" s="46">
        <v>615899.36580000003</v>
      </c>
      <c r="E23" s="44">
        <v>128427.2831</v>
      </c>
      <c r="F23" s="49">
        <f t="shared" si="0"/>
        <v>20.851991450451337</v>
      </c>
      <c r="G23" s="49">
        <f t="shared" si="1"/>
        <v>2.5897576821876953</v>
      </c>
    </row>
    <row r="24" spans="1:7">
      <c r="A24" s="26" t="s">
        <v>133</v>
      </c>
      <c r="B24" s="42" t="s">
        <v>134</v>
      </c>
      <c r="C24" s="44">
        <v>20053.398700000002</v>
      </c>
      <c r="D24" s="46">
        <v>91273.525099999999</v>
      </c>
      <c r="E24" s="44">
        <v>20239.881099999999</v>
      </c>
      <c r="F24" s="49">
        <f t="shared" si="0"/>
        <v>22.174974701398924</v>
      </c>
      <c r="G24" s="49">
        <f t="shared" si="1"/>
        <v>0.92992914961590145</v>
      </c>
    </row>
    <row r="25" spans="1:7">
      <c r="A25" s="26" t="s">
        <v>135</v>
      </c>
      <c r="B25" s="42" t="s">
        <v>136</v>
      </c>
      <c r="C25" s="44">
        <v>340.625</v>
      </c>
      <c r="D25" s="46">
        <v>2507.3332999999998</v>
      </c>
      <c r="E25" s="44">
        <v>576.66669999999999</v>
      </c>
      <c r="F25" s="49">
        <f t="shared" si="0"/>
        <v>22.999203974996068</v>
      </c>
      <c r="G25" s="49">
        <f t="shared" si="1"/>
        <v>69.296645871559633</v>
      </c>
    </row>
    <row r="26" spans="1:7">
      <c r="A26" s="26" t="s">
        <v>137</v>
      </c>
      <c r="B26" s="42" t="s">
        <v>138</v>
      </c>
      <c r="C26" s="44">
        <v>8957.9213</v>
      </c>
      <c r="D26" s="46">
        <v>43808.931799999998</v>
      </c>
      <c r="E26" s="44">
        <v>9351.3495999999996</v>
      </c>
      <c r="F26" s="49">
        <f t="shared" si="0"/>
        <v>21.345760363871737</v>
      </c>
      <c r="G26" s="49">
        <f t="shared" si="1"/>
        <v>4.3919597730781561</v>
      </c>
    </row>
    <row r="27" spans="1:7">
      <c r="A27" s="41" t="s">
        <v>139</v>
      </c>
      <c r="B27" s="10" t="s">
        <v>140</v>
      </c>
      <c r="C27" s="43">
        <v>36743.189400000003</v>
      </c>
      <c r="D27" s="45">
        <v>262073.5245</v>
      </c>
      <c r="E27" s="43">
        <v>38346.486199999999</v>
      </c>
      <c r="F27" s="50">
        <f t="shared" si="0"/>
        <v>14.631957300211756</v>
      </c>
      <c r="G27" s="50">
        <f t="shared" si="1"/>
        <v>4.3635210393575647</v>
      </c>
    </row>
    <row r="28" spans="1:7">
      <c r="A28" s="26" t="s">
        <v>141</v>
      </c>
      <c r="B28" s="42" t="s">
        <v>142</v>
      </c>
      <c r="C28" s="44">
        <v>29528.7363</v>
      </c>
      <c r="D28" s="46">
        <v>227841.4963</v>
      </c>
      <c r="E28" s="44">
        <v>30903.604200000002</v>
      </c>
      <c r="F28" s="49">
        <f t="shared" si="0"/>
        <v>13.563641699099922</v>
      </c>
      <c r="G28" s="49">
        <f t="shared" si="1"/>
        <v>4.6560336549180334</v>
      </c>
    </row>
    <row r="29" spans="1:7" ht="22.5">
      <c r="A29" s="26" t="s">
        <v>143</v>
      </c>
      <c r="B29" s="42" t="s">
        <v>144</v>
      </c>
      <c r="C29" s="44">
        <v>7214.4530999999997</v>
      </c>
      <c r="D29" s="46">
        <v>34232.028200000001</v>
      </c>
      <c r="E29" s="44">
        <v>7442.8819999999996</v>
      </c>
      <c r="F29" s="49">
        <f t="shared" si="0"/>
        <v>21.742451123594247</v>
      </c>
      <c r="G29" s="49">
        <f t="shared" si="1"/>
        <v>3.1662677244377591</v>
      </c>
    </row>
    <row r="30" spans="1:7">
      <c r="A30" s="41" t="s">
        <v>145</v>
      </c>
      <c r="B30" s="10" t="s">
        <v>146</v>
      </c>
      <c r="C30" s="43">
        <v>12127.6813</v>
      </c>
      <c r="D30" s="45">
        <v>54885.955999999998</v>
      </c>
      <c r="E30" s="43">
        <v>8506.5797999999995</v>
      </c>
      <c r="F30" s="50">
        <f t="shared" si="0"/>
        <v>15.498645591597239</v>
      </c>
      <c r="G30" s="50">
        <f t="shared" si="1"/>
        <v>-29.858151862879183</v>
      </c>
    </row>
    <row r="31" spans="1:7">
      <c r="A31" s="26" t="s">
        <v>147</v>
      </c>
      <c r="B31" s="42" t="s">
        <v>148</v>
      </c>
      <c r="C31" s="44">
        <v>1851.8862999999999</v>
      </c>
      <c r="D31" s="46">
        <v>5017.3</v>
      </c>
      <c r="E31" s="44">
        <v>1869.0788</v>
      </c>
      <c r="F31" s="49">
        <f t="shared" si="0"/>
        <v>37.252681721244493</v>
      </c>
      <c r="G31" s="49">
        <f t="shared" si="1"/>
        <v>0.92837773031746451</v>
      </c>
    </row>
    <row r="32" spans="1:7">
      <c r="A32" s="26" t="s">
        <v>149</v>
      </c>
      <c r="B32" s="42" t="s">
        <v>150</v>
      </c>
      <c r="C32" s="44">
        <v>2690.5657999999999</v>
      </c>
      <c r="D32" s="46">
        <v>15697.567999999999</v>
      </c>
      <c r="E32" s="44">
        <v>2500.1289999999999</v>
      </c>
      <c r="F32" s="49">
        <f t="shared" si="0"/>
        <v>15.926855675987516</v>
      </c>
      <c r="G32" s="49">
        <f t="shared" si="1"/>
        <v>-7.0779462074482637</v>
      </c>
    </row>
    <row r="33" spans="1:7">
      <c r="A33" s="26" t="s">
        <v>151</v>
      </c>
      <c r="B33" s="42" t="s">
        <v>152</v>
      </c>
      <c r="C33" s="44">
        <v>7585.2291999999998</v>
      </c>
      <c r="D33" s="46">
        <v>34171.088000000003</v>
      </c>
      <c r="E33" s="44">
        <v>4137.3720000000003</v>
      </c>
      <c r="F33" s="49">
        <f t="shared" si="0"/>
        <v>12.107814653136009</v>
      </c>
      <c r="G33" s="49">
        <f t="shared" si="1"/>
        <v>-45.454884870189552</v>
      </c>
    </row>
    <row r="34" spans="1:7" ht="14.25" customHeight="1">
      <c r="A34" s="41" t="s">
        <v>153</v>
      </c>
      <c r="B34" s="10" t="s">
        <v>154</v>
      </c>
      <c r="C34" s="43">
        <v>2785.3015999999998</v>
      </c>
      <c r="D34" s="45">
        <v>11086.5172</v>
      </c>
      <c r="E34" s="43">
        <v>3132.9630000000002</v>
      </c>
      <c r="F34" s="50">
        <f t="shared" si="0"/>
        <v>28.259217421319654</v>
      </c>
      <c r="G34" s="50">
        <f t="shared" si="1"/>
        <v>12.482001949088769</v>
      </c>
    </row>
    <row r="35" spans="1:7">
      <c r="A35" s="26" t="s">
        <v>155</v>
      </c>
      <c r="B35" s="42" t="s">
        <v>156</v>
      </c>
      <c r="C35" s="44">
        <v>2785.3015999999998</v>
      </c>
      <c r="D35" s="46">
        <v>11086.5172</v>
      </c>
      <c r="E35" s="44">
        <v>3132.9630000000002</v>
      </c>
      <c r="F35" s="49">
        <f t="shared" si="0"/>
        <v>28.259217421319654</v>
      </c>
      <c r="G35" s="49">
        <f t="shared" si="1"/>
        <v>12.482001949088769</v>
      </c>
    </row>
    <row r="36" spans="1:7" ht="31.5">
      <c r="A36" s="41" t="s">
        <v>157</v>
      </c>
      <c r="B36" s="10" t="s">
        <v>158</v>
      </c>
      <c r="C36" s="43">
        <v>0</v>
      </c>
      <c r="D36" s="45">
        <v>550</v>
      </c>
      <c r="E36" s="43">
        <v>2.6520999999999999</v>
      </c>
      <c r="F36" s="50">
        <f t="shared" si="0"/>
        <v>0.48219999999999996</v>
      </c>
      <c r="G36" s="50"/>
    </row>
    <row r="37" spans="1:7" ht="22.5">
      <c r="A37" s="26" t="s">
        <v>159</v>
      </c>
      <c r="B37" s="42" t="s">
        <v>160</v>
      </c>
      <c r="C37" s="44">
        <v>0</v>
      </c>
      <c r="D37" s="46">
        <v>550</v>
      </c>
      <c r="E37" s="44">
        <v>2.6520999999999999</v>
      </c>
      <c r="F37" s="49">
        <f t="shared" si="0"/>
        <v>0.48219999999999996</v>
      </c>
      <c r="G37" s="49"/>
    </row>
    <row r="38" spans="1:7" ht="42">
      <c r="A38" s="41" t="s">
        <v>161</v>
      </c>
      <c r="B38" s="10" t="s">
        <v>162</v>
      </c>
      <c r="C38" s="43">
        <v>13874.851000000001</v>
      </c>
      <c r="D38" s="45">
        <v>26135.599999999999</v>
      </c>
      <c r="E38" s="43">
        <v>7761.95</v>
      </c>
      <c r="F38" s="50">
        <f t="shared" si="0"/>
        <v>29.698763372564624</v>
      </c>
      <c r="G38" s="50">
        <f t="shared" si="1"/>
        <v>-44.05741726523766</v>
      </c>
    </row>
    <row r="39" spans="1:7" ht="45">
      <c r="A39" s="26" t="s">
        <v>163</v>
      </c>
      <c r="B39" s="42" t="s">
        <v>164</v>
      </c>
      <c r="C39" s="44">
        <v>13874.851000000001</v>
      </c>
      <c r="D39" s="46">
        <v>26135.599999999999</v>
      </c>
      <c r="E39" s="44">
        <v>7761.95</v>
      </c>
      <c r="F39" s="49">
        <f t="shared" si="0"/>
        <v>29.698763372564624</v>
      </c>
      <c r="G39" s="49">
        <f t="shared" si="1"/>
        <v>-44.05741726523766</v>
      </c>
    </row>
    <row r="40" spans="1:7">
      <c r="A40" s="16" t="s">
        <v>37</v>
      </c>
      <c r="B40" s="17"/>
      <c r="C40" s="48">
        <f>C38+C36+C34+C30+C27+C21+C17+C14+C12+C4</f>
        <v>313781.32269999996</v>
      </c>
      <c r="D40" s="48">
        <f t="shared" ref="D40" si="2">D38+D36+D34+D30+D27+D21+D17+D14+D12+D4</f>
        <v>1930433.9915</v>
      </c>
      <c r="E40" s="48">
        <v>340170.2</v>
      </c>
      <c r="F40" s="50">
        <f t="shared" si="0"/>
        <v>17.621436500694774</v>
      </c>
      <c r="G40" s="50">
        <f t="shared" si="1"/>
        <v>8.4099579519045875</v>
      </c>
    </row>
  </sheetData>
  <mergeCells count="2">
    <mergeCell ref="A1:G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G8" sqref="G8"/>
    </sheetView>
  </sheetViews>
  <sheetFormatPr defaultRowHeight="15"/>
  <cols>
    <col min="2" max="2" width="22.5703125" customWidth="1"/>
    <col min="3" max="6" width="12.7109375" customWidth="1"/>
    <col min="7" max="7" width="13.85546875" customWidth="1"/>
  </cols>
  <sheetData>
    <row r="1" spans="1:7" ht="108" customHeight="1">
      <c r="A1" s="52" t="s">
        <v>166</v>
      </c>
      <c r="B1" s="38" t="s">
        <v>86</v>
      </c>
      <c r="C1" s="34" t="s">
        <v>78</v>
      </c>
      <c r="D1" s="34" t="s">
        <v>79</v>
      </c>
      <c r="E1" s="34" t="s">
        <v>80</v>
      </c>
      <c r="F1" s="36" t="s">
        <v>81</v>
      </c>
      <c r="G1" s="36" t="s">
        <v>82</v>
      </c>
    </row>
    <row r="2" spans="1:7">
      <c r="A2" s="68" t="s">
        <v>167</v>
      </c>
      <c r="B2" s="69"/>
      <c r="C2" s="69"/>
      <c r="D2" s="69"/>
      <c r="E2" s="69"/>
      <c r="F2" s="69"/>
      <c r="G2" s="70"/>
    </row>
    <row r="3" spans="1:7" ht="33.75">
      <c r="A3" s="53">
        <v>1020000</v>
      </c>
      <c r="B3" s="54" t="s">
        <v>168</v>
      </c>
      <c r="C3" s="53"/>
      <c r="D3" s="55">
        <v>28000</v>
      </c>
      <c r="E3" s="53"/>
      <c r="F3" s="56"/>
      <c r="G3" s="57"/>
    </row>
    <row r="4" spans="1:7" ht="33.75">
      <c r="A4" s="53">
        <v>1030000</v>
      </c>
      <c r="B4" s="54" t="s">
        <v>172</v>
      </c>
      <c r="C4" s="53"/>
      <c r="D4" s="55">
        <v>-293.60000000000002</v>
      </c>
      <c r="E4" s="61">
        <v>-293.60000000000002</v>
      </c>
      <c r="F4" s="59">
        <f t="shared" ref="F4:F5" si="0">E4/D4*100</f>
        <v>100</v>
      </c>
      <c r="G4" s="57"/>
    </row>
    <row r="5" spans="1:7" ht="33.75">
      <c r="A5" s="53">
        <v>1050000</v>
      </c>
      <c r="B5" s="58" t="s">
        <v>169</v>
      </c>
      <c r="C5" s="55">
        <v>-74677.100000000006</v>
      </c>
      <c r="D5" s="55">
        <v>148375.20000000001</v>
      </c>
      <c r="E5" s="55">
        <v>-76501.100000000006</v>
      </c>
      <c r="F5" s="59">
        <f t="shared" si="0"/>
        <v>-51.559222835082949</v>
      </c>
      <c r="G5" s="57">
        <f>E5*100/C5-100</f>
        <v>2.4425158448841842</v>
      </c>
    </row>
    <row r="6" spans="1:7" ht="39" customHeight="1">
      <c r="A6" s="53">
        <v>1060000</v>
      </c>
      <c r="B6" s="58" t="s">
        <v>170</v>
      </c>
      <c r="C6" s="55">
        <v>80213.3</v>
      </c>
      <c r="D6" s="55"/>
      <c r="E6" s="55">
        <v>86690.4</v>
      </c>
      <c r="F6" s="56"/>
      <c r="G6" s="57">
        <f>E6*100/C6-100</f>
        <v>8.0748454433366987</v>
      </c>
    </row>
    <row r="7" spans="1:7">
      <c r="A7" s="71" t="s">
        <v>171</v>
      </c>
      <c r="B7" s="71"/>
      <c r="C7" s="60">
        <f>C3+C5+C6</f>
        <v>5536.1999999999971</v>
      </c>
      <c r="D7" s="60">
        <f>D3+D5+D6+D4</f>
        <v>176081.6</v>
      </c>
      <c r="E7" s="60">
        <f>E3+E5+E6+E4</f>
        <v>9895.699999999988</v>
      </c>
      <c r="F7" s="56">
        <f>E7/D7*100</f>
        <v>5.6199512044415698</v>
      </c>
      <c r="G7" s="62">
        <f>E7*100/C7-100</f>
        <v>78.745348795202375</v>
      </c>
    </row>
  </sheetData>
  <mergeCells count="2">
    <mergeCell ref="A2:G2"/>
    <mergeCell ref="A7: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аналитическая информация( месяц)&lt;/VariantName&gt;&#10;  &lt;VariantLink&gt;3443&lt;/VariantLink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EE6AC65-5C38-469D-8B80-DC19B39E7C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ДЧБ</vt:lpstr>
      <vt:lpstr>РЧБ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2022-04-08T09:21:25Z</dcterms:created>
  <dcterms:modified xsi:type="dcterms:W3CDTF">2022-04-12T09:51:42Z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аналитическая информация( месяц)(3).xlsx</vt:lpwstr>
  </property>
  <property fmtid="{D5CDD505-2E9C-101B-9397-08002B2CF9AE}" pid="4" name="Версия клиента">
    <vt:lpwstr>21.2.23.4050 (.NET 4.7.2)</vt:lpwstr>
  </property>
  <property fmtid="{D5CDD505-2E9C-101B-9397-08002B2CF9AE}" pid="5" name="Версия базы">
    <vt:lpwstr>21.2.2622.1416524746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