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C135" i="2"/>
  <c r="D135"/>
  <c r="G92"/>
  <c r="E91"/>
  <c r="E88" s="1"/>
  <c r="C91"/>
  <c r="G90"/>
  <c r="E89"/>
  <c r="C89"/>
  <c r="C88" s="1"/>
  <c r="G87"/>
  <c r="F87"/>
  <c r="E86"/>
  <c r="F86" s="1"/>
  <c r="D86"/>
  <c r="C86"/>
  <c r="G86" s="1"/>
  <c r="G85"/>
  <c r="F85"/>
  <c r="G84"/>
  <c r="F84"/>
  <c r="G83"/>
  <c r="F83"/>
  <c r="E81"/>
  <c r="G81" s="1"/>
  <c r="D81"/>
  <c r="C81"/>
  <c r="E79"/>
  <c r="G76"/>
  <c r="E76"/>
  <c r="C76"/>
  <c r="G74"/>
  <c r="F74"/>
  <c r="G73"/>
  <c r="F73"/>
  <c r="G72"/>
  <c r="G71"/>
  <c r="G70"/>
  <c r="G69"/>
  <c r="G68"/>
  <c r="G66"/>
  <c r="G64"/>
  <c r="F64"/>
  <c r="G63"/>
  <c r="F63"/>
  <c r="G62"/>
  <c r="F62"/>
  <c r="E61"/>
  <c r="D61"/>
  <c r="D60" s="1"/>
  <c r="C61"/>
  <c r="G59"/>
  <c r="F59"/>
  <c r="G58"/>
  <c r="F58"/>
  <c r="E57"/>
  <c r="D57"/>
  <c r="C57"/>
  <c r="G56"/>
  <c r="F56"/>
  <c r="G55"/>
  <c r="E55"/>
  <c r="D55"/>
  <c r="F55" s="1"/>
  <c r="C55"/>
  <c r="G54"/>
  <c r="G53"/>
  <c r="D53"/>
  <c r="C53"/>
  <c r="E52"/>
  <c r="G51"/>
  <c r="E50"/>
  <c r="C50"/>
  <c r="C49" s="1"/>
  <c r="E49"/>
  <c r="G48"/>
  <c r="G47"/>
  <c r="F47"/>
  <c r="G46"/>
  <c r="F46"/>
  <c r="G45"/>
  <c r="F45"/>
  <c r="E44"/>
  <c r="D44"/>
  <c r="D43" s="1"/>
  <c r="C44"/>
  <c r="C43" s="1"/>
  <c r="G42"/>
  <c r="F42"/>
  <c r="E41"/>
  <c r="D41"/>
  <c r="F41" s="1"/>
  <c r="C41"/>
  <c r="G41" s="1"/>
  <c r="G40"/>
  <c r="F40"/>
  <c r="G39"/>
  <c r="F39"/>
  <c r="G38"/>
  <c r="F38"/>
  <c r="G37"/>
  <c r="F37"/>
  <c r="E36"/>
  <c r="F36" s="1"/>
  <c r="D36"/>
  <c r="C36"/>
  <c r="C35" s="1"/>
  <c r="G34"/>
  <c r="F34"/>
  <c r="E33"/>
  <c r="G33" s="1"/>
  <c r="D33"/>
  <c r="D32" s="1"/>
  <c r="C33"/>
  <c r="C32" s="1"/>
  <c r="G31"/>
  <c r="F31"/>
  <c r="E30"/>
  <c r="D30"/>
  <c r="F30" s="1"/>
  <c r="C30"/>
  <c r="G29"/>
  <c r="G28"/>
  <c r="F28"/>
  <c r="E27"/>
  <c r="F27" s="1"/>
  <c r="D27"/>
  <c r="C27"/>
  <c r="G26"/>
  <c r="G25"/>
  <c r="F25"/>
  <c r="F24"/>
  <c r="E24"/>
  <c r="G24" s="1"/>
  <c r="D24"/>
  <c r="C24"/>
  <c r="G23"/>
  <c r="F23"/>
  <c r="G22"/>
  <c r="G21"/>
  <c r="F21"/>
  <c r="E20"/>
  <c r="D20"/>
  <c r="F20" s="1"/>
  <c r="C20"/>
  <c r="G20" s="1"/>
  <c r="E19"/>
  <c r="G18"/>
  <c r="F18"/>
  <c r="G17"/>
  <c r="F17"/>
  <c r="G16"/>
  <c r="F16"/>
  <c r="G15"/>
  <c r="F15"/>
  <c r="E14"/>
  <c r="G14" s="1"/>
  <c r="D14"/>
  <c r="D13" s="1"/>
  <c r="C14"/>
  <c r="C13" s="1"/>
  <c r="G12"/>
  <c r="F12"/>
  <c r="G11"/>
  <c r="F11"/>
  <c r="G10"/>
  <c r="F10"/>
  <c r="G9"/>
  <c r="F9"/>
  <c r="G8"/>
  <c r="F8"/>
  <c r="E7"/>
  <c r="G7" s="1"/>
  <c r="D7"/>
  <c r="D6" s="1"/>
  <c r="C7"/>
  <c r="C6" s="1"/>
  <c r="G7" i="4"/>
  <c r="F9"/>
  <c r="F5"/>
  <c r="F6"/>
  <c r="F7"/>
  <c r="E9"/>
  <c r="D9"/>
  <c r="C9"/>
  <c r="G8"/>
  <c r="F19" i="2" l="1"/>
  <c r="D52"/>
  <c r="D19"/>
  <c r="D5" s="1"/>
  <c r="D35"/>
  <c r="C52"/>
  <c r="G52" s="1"/>
  <c r="G91"/>
  <c r="G50"/>
  <c r="G27"/>
  <c r="G30"/>
  <c r="G57"/>
  <c r="F61"/>
  <c r="F81"/>
  <c r="G89"/>
  <c r="F7"/>
  <c r="C19"/>
  <c r="F44"/>
  <c r="C60"/>
  <c r="C5" s="1"/>
  <c r="G49"/>
  <c r="G88"/>
  <c r="E13"/>
  <c r="F14"/>
  <c r="F33"/>
  <c r="F52"/>
  <c r="F57"/>
  <c r="E60"/>
  <c r="E43"/>
  <c r="G61"/>
  <c r="E6"/>
  <c r="G19"/>
  <c r="E35"/>
  <c r="G44"/>
  <c r="G36"/>
  <c r="E32"/>
  <c r="G9" i="4"/>
  <c r="F35" i="2" l="1"/>
  <c r="G35"/>
  <c r="F60"/>
  <c r="G60"/>
  <c r="F13"/>
  <c r="G13"/>
  <c r="F32"/>
  <c r="G32"/>
  <c r="G43"/>
  <c r="F43"/>
  <c r="F6"/>
  <c r="G6"/>
  <c r="E5"/>
  <c r="G6" i="3"/>
  <c r="G7"/>
  <c r="G8"/>
  <c r="G10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5"/>
  <c r="C41"/>
  <c r="D41"/>
  <c r="E41"/>
  <c r="G125" i="2"/>
  <c r="G94"/>
  <c r="G95"/>
  <c r="G96"/>
  <c r="G97"/>
  <c r="G99"/>
  <c r="G101"/>
  <c r="G102"/>
  <c r="G103"/>
  <c r="G104"/>
  <c r="G106"/>
  <c r="G109"/>
  <c r="G111"/>
  <c r="G113"/>
  <c r="G114"/>
  <c r="G115"/>
  <c r="G119"/>
  <c r="G120"/>
  <c r="G121"/>
  <c r="G122"/>
  <c r="G123"/>
  <c r="G124"/>
  <c r="G126"/>
  <c r="G129"/>
  <c r="G134"/>
  <c r="F95"/>
  <c r="F96"/>
  <c r="F97"/>
  <c r="F98"/>
  <c r="F100"/>
  <c r="F101"/>
  <c r="F102"/>
  <c r="F103"/>
  <c r="F104"/>
  <c r="F105"/>
  <c r="F106"/>
  <c r="F107"/>
  <c r="F108"/>
  <c r="F109"/>
  <c r="F110"/>
  <c r="F111"/>
  <c r="F112"/>
  <c r="F113"/>
  <c r="F114"/>
  <c r="F116"/>
  <c r="F117"/>
  <c r="F118"/>
  <c r="F119"/>
  <c r="F120"/>
  <c r="F121"/>
  <c r="F122"/>
  <c r="F127"/>
  <c r="F128"/>
  <c r="F129"/>
  <c r="D93"/>
  <c r="D94"/>
  <c r="F94" s="1"/>
  <c r="E135"/>
  <c r="D112"/>
  <c r="D99"/>
  <c r="F99" s="1"/>
  <c r="E93"/>
  <c r="C131"/>
  <c r="C130" s="1"/>
  <c r="G130" s="1"/>
  <c r="C128"/>
  <c r="C127" s="1"/>
  <c r="C112"/>
  <c r="G112" s="1"/>
  <c r="C93" l="1"/>
  <c r="G135" s="1"/>
  <c r="G127"/>
  <c r="F135"/>
  <c r="G128"/>
  <c r="G131"/>
  <c r="F93"/>
  <c r="F5"/>
  <c r="G5"/>
  <c r="G93" l="1"/>
</calcChain>
</file>

<file path=xl/sharedStrings.xml><?xml version="1.0" encoding="utf-8"?>
<sst xmlns="http://schemas.openxmlformats.org/spreadsheetml/2006/main" count="364" uniqueCount="352">
  <si>
    <t>Единица измерения: тыс.руб.</t>
  </si>
  <si>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</si>
  <si>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</si>
  <si>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</si>
  <si>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</si>
  <si>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</si>
  <si>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</si>
  <si>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</si>
  <si>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</si>
  <si>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</si>
  <si>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</si>
  <si>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</si>
  <si>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</si>
  <si>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</si>
  <si>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</si>
  <si>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</si>
  <si>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</si>
  <si>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</si>
  <si>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</si>
  <si>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</si>
  <si>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</si>
  <si>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</si>
  <si>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</si>
  <si>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</si>
  <si>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</si>
  <si>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</si>
  <si>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</si>
  <si>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</si>
  <si>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</si>
  <si>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</si>
  <si>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</si>
  <si>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00020225497000000150</t>
  </si>
  <si>
    <t>Субсидии бюджетам на реализацию мероприятий по обеспечению жильем молодых семей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</si>
  <si>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</si>
  <si>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</si>
  <si>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</si>
  <si>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</si>
  <si>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</si>
  <si>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</si>
  <si>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</si>
  <si>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</si>
  <si>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</si>
  <si>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</si>
  <si>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</si>
  <si>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</si>
  <si>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</si>
  <si>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</si>
  <si>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</si>
  <si>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</si>
  <si>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</si>
  <si>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</si>
  <si>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00020235135000000150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</si>
  <si>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</si>
  <si>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</si>
  <si>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</si>
  <si>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</si>
  <si>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</si>
  <si>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</si>
  <si>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</si>
  <si>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</si>
  <si>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</si>
  <si>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</si>
  <si>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</si>
  <si>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</si>
  <si>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</si>
  <si>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</si>
  <si>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</si>
  <si>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</si>
  <si>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</si>
  <si>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</si>
  <si>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</si>
  <si>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</si>
  <si>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</si>
  <si>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</si>
  <si>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</si>
  <si>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</si>
  <si>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</si>
  <si>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</si>
  <si>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</si>
  <si>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</si>
  <si>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00021935135050000150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</si>
  <si>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</si>
  <si>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00021935176050000150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</si>
  <si>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</si>
  <si>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</si>
  <si>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</si>
  <si>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</si>
  <si>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</si>
  <si>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</si>
  <si>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Исполнено за 1 полугодие 2021 года</t>
  </si>
  <si>
    <t>Бюджетные назначения 2022 год</t>
  </si>
  <si>
    <t>Исполнено за 1 полугодие 2022 года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</si>
  <si>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</si>
  <si>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</si>
  <si>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</si>
  <si>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</si>
  <si>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</si>
  <si>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</si>
  <si>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</si>
  <si>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</si>
  <si>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</si>
  <si>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</si>
  <si>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</si>
  <si>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</si>
  <si>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</si>
  <si>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</si>
  <si>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</si>
  <si>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</si>
  <si>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</si>
  <si>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</si>
  <si>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</si>
  <si>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</si>
  <si>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</si>
  <si>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</si>
  <si>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</si>
  <si>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</si>
  <si>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</si>
  <si>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</si>
  <si>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</si>
  <si>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</si>
  <si>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</si>
  <si>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</si>
  <si>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</si>
  <si>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</si>
  <si>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</si>
  <si>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</si>
  <si>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</si>
  <si>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</si>
  <si>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</si>
  <si>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</si>
  <si>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</si>
  <si>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</si>
  <si>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</si>
  <si>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</si>
  <si>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</si>
  <si>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</si>
  <si>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</si>
  <si>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</si>
  <si>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</si>
  <si>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</si>
  <si>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</si>
  <si>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</si>
  <si>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</si>
  <si>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</si>
  <si>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</si>
  <si>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</si>
  <si>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</si>
  <si>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</si>
  <si>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</si>
  <si>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</si>
  <si>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</si>
  <si>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</si>
  <si>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</si>
  <si>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</si>
  <si>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</si>
  <si>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</si>
  <si>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</si>
  <si>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</si>
  <si>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</si>
  <si>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</si>
  <si>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</si>
  <si>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</si>
  <si>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</si>
  <si>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</si>
  <si>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</si>
  <si>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</si>
  <si>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</si>
  <si>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% роста/снижения расходов в сравнении с аналогичным периодом 2021 года</t>
  </si>
  <si>
    <t>% исполнения за 1 полугодие 2022 год</t>
  </si>
  <si>
    <t>% роста/снижения доходов в сравнении с аналогичным периодом 2021 года</t>
  </si>
  <si>
    <t>Источники внутреннего финансирования дефицита бюджета</t>
  </si>
  <si>
    <t>Код</t>
  </si>
  <si>
    <t>Наименование кода</t>
  </si>
  <si>
    <t>Кредиты кредитных организаций в валюте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</si>
  <si>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</si>
  <si>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</si>
  <si>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Исполнено за 1 полугодие 2021  года</t>
  </si>
  <si>
    <t>% исполнения за 1 полугодие 2022 года</t>
  </si>
  <si>
    <t>Бюджетные кредиты из других бюджетов бюджетной системы Российской Федерации</t>
  </si>
  <si>
    <t xml:space="preserve">Сведения об исполнении бюджета муниципального района "Сыктывдинский" за 1 полугодие 2022 года в разрезе видов доходов в сравнении с аналогичным периодом 2021 года                   </t>
  </si>
  <si>
    <t xml:space="preserve">Сведения об исполнении бюджета муниципального района "Сыктывдинский" за 1 полугодие 2022 года в разрезе разделов, подразделов расходов в сравнении с аналогичным периодом 2021 года                   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</si>
  <si>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</si>
  <si>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</si>
  <si>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</si>
  <si>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</si>
  <si>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</si>
  <si>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</si>
  <si>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</si>
  <si>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</si>
  <si>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</si>
  <si>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</si>
  <si>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</si>
  <si>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</si>
  <si>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</si>
  <si>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</si>
  <si>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</si>
  <si>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</si>
  <si>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</si>
  <si>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</si>
  <si>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</si>
  <si>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</si>
  <si>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</si>
  <si>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</si>
  <si>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</si>
  <si>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</si>
  <si>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</si>
  <si>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</si>
  <si>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</si>
  <si>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</si>
  <si>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</si>
  <si>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</si>
  <si>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</si>
  <si>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</si>
  <si>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00010501012010000110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</si>
  <si>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</si>
  <si>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</si>
  <si>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</si>
  <si>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</si>
  <si>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</si>
  <si>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</si>
  <si>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</si>
  <si>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</si>
  <si>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</si>
  <si>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</si>
  <si>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</si>
  <si>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00010503020010000110</t>
  </si>
  <si>
    <t>Единый сельскохозяйственный налог (за налоговые периоды, истекшие до 1 января 2011 года)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</si>
  <si>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</si>
  <si>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</si>
  <si>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</si>
  <si>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</si>
  <si>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</si>
  <si>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</si>
  <si>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</si>
  <si>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</si>
  <si>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</si>
  <si>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</si>
  <si>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</si>
  <si>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</si>
  <si>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</si>
  <si>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</si>
  <si>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</si>
  <si>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</si>
  <si>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</si>
  <si>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</si>
  <si>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</si>
  <si>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</si>
  <si>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</si>
  <si>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</si>
  <si>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</si>
  <si>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</si>
  <si>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</si>
  <si>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</si>
  <si>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</si>
  <si>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</si>
  <si>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</si>
  <si>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</si>
  <si>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</si>
  <si>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</si>
  <si>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</si>
  <si>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</si>
  <si>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</si>
  <si>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</si>
  <si>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00011201042010000120</t>
  </si>
  <si>
    <t>Плата за размещение твердых коммунальных отходов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</si>
  <si>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</si>
  <si>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</si>
  <si>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</si>
  <si>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</si>
  <si>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00011302995050000130</t>
  </si>
  <si>
    <t>Прочие доходы от компенсации затрат бюджетов муниципальных районов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</si>
  <si>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</si>
  <si>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</si>
  <si>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</si>
  <si>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</si>
  <si>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</si>
  <si>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</si>
  <si>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</si>
  <si>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</si>
  <si>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</si>
  <si>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</si>
  <si>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</si>
  <si>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</si>
  <si>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</si>
  <si>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</si>
  <si>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</si>
  <si>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</si>
  <si>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</si>
  <si>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</si>
  <si>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</si>
  <si>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</si>
  <si>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</si>
  <si>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</si>
  <si>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</si>
  <si>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</si>
  <si>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</si>
  <si>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</si>
  <si>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</si>
  <si>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</si>
  <si>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</si>
  <si>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</si>
  <si>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</si>
  <si>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</si>
  <si>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</si>
  <si>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</si>
  <si>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</si>
  <si>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</si>
  <si>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</si>
  <si>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</si>
  <si>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</si>
  <si>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</si>
  <si>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</si>
  <si>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</si>
  <si>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</si>
  <si>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</si>
  <si>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</si>
  <si>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</si>
  <si>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</si>
  <si>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</si>
  <si>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</si>
  <si>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</si>
  <si>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</si>
  <si>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</si>
  <si>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</si>
  <si>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</si>
  <si>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</si>
  <si>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</si>
  <si>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</si>
  <si>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</si>
  <si>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</si>
  <si>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</si>
  <si>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</si>
  <si>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00011610100050000 140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</si>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</sst>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_р_._-;\-* #,##0.0_р_._-;_-* &quot;-&quot;?_р_._-;_-@_-"/>
  </numFmts>
  <fonts count="2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StempelGaramond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164" fontId="3" fillId="2" borderId="7">
      <alignment horizontal="right" vertical="top" wrapText="1" shrinkToFit="1"/>
    </xf>
    <xf numFmtId="164" fontId="3" fillId="2" borderId="8">
      <alignment horizontal="right" vertical="top" shrinkToFit="1"/>
    </xf>
    <xf numFmtId="49" fontId="2" fillId="3" borderId="9">
      <alignment horizontal="center" vertical="top" shrinkToFit="1"/>
    </xf>
    <xf numFmtId="0" fontId="2" fillId="3" borderId="10">
      <alignment horizontal="left" vertical="top" wrapText="1"/>
    </xf>
    <xf numFmtId="164" fontId="2" fillId="3" borderId="10">
      <alignment horizontal="right" vertical="top" shrinkToFit="1"/>
    </xf>
    <xf numFmtId="164" fontId="2" fillId="3" borderId="11">
      <alignment horizontal="right" vertical="top" shrinkToFit="1"/>
    </xf>
    <xf numFmtId="49" fontId="2" fillId="4" borderId="12">
      <alignment horizontal="center" vertical="top" shrinkToFit="1"/>
    </xf>
    <xf numFmtId="0" fontId="2" fillId="4" borderId="13">
      <alignment horizontal="left" vertical="top" wrapText="1"/>
    </xf>
    <xf numFmtId="164" fontId="2" fillId="4" borderId="13">
      <alignment horizontal="right" vertical="top" shrinkToFit="1"/>
    </xf>
    <xf numFmtId="164" fontId="2" fillId="4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164" fontId="1" fillId="0" borderId="13">
      <alignment horizontal="right" vertical="top" shrinkToFit="1"/>
    </xf>
    <xf numFmtId="164" fontId="5" fillId="0" borderId="14">
      <alignment horizontal="right" vertical="top" shrinkToFit="1"/>
    </xf>
    <xf numFmtId="0" fontId="3" fillId="5" borderId="15"/>
    <xf numFmtId="0" fontId="3" fillId="5" borderId="16"/>
    <xf numFmtId="164" fontId="3" fillId="5" borderId="16">
      <alignment horizontal="right" shrinkToFit="1"/>
    </xf>
    <xf numFmtId="164" fontId="3" fillId="5" borderId="17">
      <alignment horizontal="right" shrinkToFit="1"/>
    </xf>
    <xf numFmtId="0" fontId="1" fillId="0" borderId="1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6">
      <alignment horizontal="right" shrinkToFit="1"/>
    </xf>
    <xf numFmtId="4" fontId="3" fillId="5" borderId="17">
      <alignment horizontal="right" shrinkToFit="1"/>
    </xf>
    <xf numFmtId="4" fontId="3" fillId="2" borderId="7">
      <alignment horizontal="right" vertical="top" wrapText="1" shrinkToFit="1"/>
    </xf>
    <xf numFmtId="4" fontId="3" fillId="2" borderId="8">
      <alignment horizontal="right" vertical="top" shrinkToFit="1"/>
    </xf>
    <xf numFmtId="4" fontId="2" fillId="3" borderId="10">
      <alignment horizontal="right" vertical="top" shrinkToFit="1"/>
    </xf>
    <xf numFmtId="4" fontId="2" fillId="3" borderId="11">
      <alignment horizontal="right" vertical="top" shrinkToFit="1"/>
    </xf>
    <xf numFmtId="4" fontId="2" fillId="4" borderId="13">
      <alignment horizontal="right" vertical="top" shrinkToFit="1"/>
    </xf>
    <xf numFmtId="4" fontId="2" fillId="4" borderId="14">
      <alignment horizontal="right" vertical="top" shrinkToFi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164" fontId="11" fillId="4" borderId="13">
      <alignment horizontal="right" vertical="top" shrinkToFit="1"/>
    </xf>
    <xf numFmtId="164" fontId="11" fillId="4" borderId="14">
      <alignment horizontal="right" vertical="top" shrinkToFit="1"/>
    </xf>
    <xf numFmtId="164" fontId="7" fillId="0" borderId="13">
      <alignment horizontal="right" vertical="top" shrinkToFit="1"/>
    </xf>
    <xf numFmtId="164" fontId="7" fillId="0" borderId="14">
      <alignment horizontal="right" vertical="top" shrinkToFit="1"/>
    </xf>
    <xf numFmtId="164" fontId="9" fillId="5" borderId="16">
      <alignment horizontal="right" shrinkToFit="1"/>
    </xf>
    <xf numFmtId="164" fontId="9" fillId="5" borderId="17">
      <alignment horizontal="right" shrinkToFit="1"/>
    </xf>
    <xf numFmtId="43" fontId="6" fillId="0" borderId="0" applyFont="0" applyFill="0" applyBorder="0" applyAlignment="0" applyProtection="0"/>
    <xf numFmtId="49" fontId="7" fillId="0" borderId="13">
      <alignment horizontal="center" vertical="top" shrinkToFit="1"/>
    </xf>
    <xf numFmtId="0" fontId="7" fillId="0" borderId="13">
      <alignment horizontal="left" vertical="top" wrapText="1"/>
    </xf>
  </cellStyleXfs>
  <cellXfs count="122">
    <xf numFmtId="0" fontId="0" fillId="0" borderId="0" xfId="0"/>
    <xf numFmtId="0" fontId="0" fillId="0" borderId="0" xfId="0" applyProtection="1">
      <protection locked="0"/>
    </xf>
    <xf numFmtId="164" fontId="8" fillId="6" borderId="19" xfId="20" applyNumberFormat="1" applyFont="1" applyFill="1" applyBorder="1" applyAlignment="1" applyProtection="1">
      <alignment horizontal="center" vertical="center" shrinkToFit="1"/>
    </xf>
    <xf numFmtId="164" fontId="10" fillId="6" borderId="19" xfId="8" applyNumberFormat="1" applyFont="1" applyFill="1" applyBorder="1" applyAlignment="1" applyProtection="1">
      <alignment horizontal="center" vertical="center" shrinkToFit="1"/>
    </xf>
    <xf numFmtId="164" fontId="10" fillId="6" borderId="19" xfId="12" applyNumberFormat="1" applyFont="1" applyFill="1" applyBorder="1" applyAlignment="1" applyProtection="1">
      <alignment horizontal="center" vertical="center" shrinkToFit="1"/>
    </xf>
    <xf numFmtId="164" fontId="10" fillId="6" borderId="19" xfId="16" applyNumberFormat="1" applyFont="1" applyFill="1" applyBorder="1" applyAlignment="1" applyProtection="1">
      <alignment horizontal="center" vertical="center" shrinkToFit="1"/>
    </xf>
    <xf numFmtId="49" fontId="8" fillId="6" borderId="19" xfId="17" applyNumberFormat="1" applyFont="1" applyFill="1" applyBorder="1" applyProtection="1">
      <alignment horizontal="center" vertical="top" shrinkToFit="1"/>
    </xf>
    <xf numFmtId="0" fontId="8" fillId="6" borderId="19" xfId="18" quotePrefix="1" applyNumberFormat="1" applyFont="1" applyFill="1" applyBorder="1" applyProtection="1">
      <alignment horizontal="left" vertical="top" wrapText="1"/>
    </xf>
    <xf numFmtId="16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9" fontId="15" fillId="6" borderId="19" xfId="0" applyNumberFormat="1" applyFont="1" applyFill="1" applyBorder="1" applyAlignment="1" applyProtection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25" applyNumberFormat="1" applyBorder="1" applyProtection="1"/>
    <xf numFmtId="49" fontId="10" fillId="6" borderId="19" xfId="5" applyNumberFormat="1" applyFont="1" applyFill="1" applyBorder="1" applyProtection="1">
      <alignment horizontal="center" vertical="top" shrinkToFit="1"/>
    </xf>
    <xf numFmtId="0" fontId="10" fillId="6" borderId="19" xfId="6" applyNumberFormat="1" applyFont="1" applyFill="1" applyBorder="1" applyProtection="1">
      <alignment horizontal="left" vertical="top" wrapText="1"/>
    </xf>
    <xf numFmtId="49" fontId="10" fillId="6" borderId="19" xfId="9" applyNumberFormat="1" applyFont="1" applyFill="1" applyBorder="1" applyProtection="1">
      <alignment horizontal="center" vertical="top" shrinkToFit="1"/>
    </xf>
    <xf numFmtId="0" fontId="10" fillId="6" borderId="19" xfId="10" applyNumberFormat="1" applyFont="1" applyFill="1" applyBorder="1" applyProtection="1">
      <alignment horizontal="left" vertical="top" wrapText="1"/>
    </xf>
    <xf numFmtId="49" fontId="10" fillId="6" borderId="19" xfId="13" applyNumberFormat="1" applyFont="1" applyFill="1" applyBorder="1" applyProtection="1">
      <alignment horizontal="center" vertical="top" shrinkToFit="1"/>
    </xf>
    <xf numFmtId="0" fontId="10" fillId="6" borderId="19" xfId="14" applyNumberFormat="1" applyFont="1" applyFill="1" applyBorder="1" applyProtection="1">
      <alignment horizontal="left" vertical="top" wrapText="1"/>
    </xf>
    <xf numFmtId="0" fontId="8" fillId="6" borderId="19" xfId="18" applyNumberFormat="1" applyFont="1" applyFill="1" applyBorder="1" applyProtection="1">
      <alignment horizontal="left" vertical="top" wrapText="1"/>
    </xf>
    <xf numFmtId="0" fontId="10" fillId="6" borderId="19" xfId="21" applyNumberFormat="1" applyFont="1" applyFill="1" applyBorder="1" applyProtection="1"/>
    <xf numFmtId="0" fontId="10" fillId="6" borderId="19" xfId="22" applyNumberFormat="1" applyFont="1" applyFill="1" applyBorder="1" applyProtection="1"/>
    <xf numFmtId="164" fontId="10" fillId="6" borderId="19" xfId="11" applyNumberFormat="1" applyFont="1" applyFill="1" applyBorder="1" applyAlignment="1" applyProtection="1">
      <alignment horizontal="center" vertical="center" shrinkToFit="1"/>
    </xf>
    <xf numFmtId="164" fontId="10" fillId="6" borderId="19" xfId="15" applyNumberFormat="1" applyFont="1" applyFill="1" applyBorder="1" applyAlignment="1" applyProtection="1">
      <alignment horizontal="center" vertical="center" shrinkToFit="1"/>
    </xf>
    <xf numFmtId="164" fontId="8" fillId="6" borderId="19" xfId="19" applyNumberFormat="1" applyFont="1" applyFill="1" applyBorder="1" applyAlignment="1" applyProtection="1">
      <alignment horizontal="center" vertical="center" shrinkToFit="1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8" fillId="6" borderId="19" xfId="18" applyNumberFormat="1" applyFont="1" applyFill="1" applyBorder="1" applyAlignment="1" applyProtection="1">
      <alignment horizontal="center" vertical="center" wrapText="1"/>
    </xf>
    <xf numFmtId="164" fontId="10" fillId="6" borderId="19" xfId="10" applyNumberFormat="1" applyFont="1" applyFill="1" applyBorder="1" applyAlignment="1" applyProtection="1">
      <alignment horizontal="center" vertical="center" wrapText="1"/>
    </xf>
    <xf numFmtId="164" fontId="10" fillId="6" borderId="19" xfId="14" applyNumberFormat="1" applyFont="1" applyFill="1" applyBorder="1" applyAlignment="1" applyProtection="1">
      <alignment horizontal="center" vertical="center" wrapText="1"/>
    </xf>
    <xf numFmtId="164" fontId="10" fillId="6" borderId="19" xfId="22" applyNumberFormat="1" applyFont="1" applyFill="1" applyBorder="1" applyAlignment="1" applyProtection="1">
      <alignment horizontal="center" vertical="center"/>
    </xf>
    <xf numFmtId="165" fontId="14" fillId="6" borderId="19" xfId="0" applyNumberFormat="1" applyFont="1" applyFill="1" applyBorder="1" applyAlignment="1" applyProtection="1">
      <alignment horizontal="center" vertical="center"/>
      <protection locked="0"/>
    </xf>
    <xf numFmtId="165" fontId="15" fillId="6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2" xfId="2" applyNumberFormat="1" applyFont="1" applyProtection="1">
      <alignment horizontal="center" vertical="center" wrapText="1"/>
    </xf>
    <xf numFmtId="49" fontId="10" fillId="0" borderId="3" xfId="3" applyNumberFormat="1" applyFont="1" applyBorder="1" applyProtection="1">
      <alignment horizontal="center" vertical="center" wrapText="1"/>
    </xf>
    <xf numFmtId="0" fontId="13" fillId="0" borderId="0" xfId="0" applyFont="1"/>
    <xf numFmtId="49" fontId="10" fillId="6" borderId="19" xfId="2" applyNumberFormat="1" applyFont="1" applyFill="1" applyBorder="1" applyProtection="1">
      <alignment horizontal="center" vertical="center" wrapText="1"/>
    </xf>
    <xf numFmtId="49" fontId="10" fillId="6" borderId="19" xfId="3" applyNumberFormat="1" applyFont="1" applyFill="1" applyBorder="1" applyProtection="1">
      <alignment horizontal="center" vertical="center" wrapText="1"/>
    </xf>
    <xf numFmtId="49" fontId="8" fillId="6" borderId="19" xfId="9" applyNumberFormat="1" applyFont="1" applyFill="1" applyBorder="1" applyProtection="1">
      <alignment horizontal="center" vertical="top" shrinkToFit="1"/>
    </xf>
    <xf numFmtId="0" fontId="8" fillId="6" borderId="19" xfId="10" applyNumberFormat="1" applyFont="1" applyFill="1" applyBorder="1" applyProtection="1">
      <alignment horizontal="left" vertical="top" wrapText="1"/>
    </xf>
    <xf numFmtId="164" fontId="10" fillId="6" borderId="19" xfId="47" applyNumberFormat="1" applyFont="1" applyFill="1" applyBorder="1" applyAlignment="1" applyProtection="1">
      <alignment horizontal="center" vertical="center" shrinkToFit="1"/>
    </xf>
    <xf numFmtId="164" fontId="8" fillId="6" borderId="19" xfId="49" applyNumberFormat="1" applyFont="1" applyFill="1" applyBorder="1" applyAlignment="1" applyProtection="1">
      <alignment horizontal="center" vertical="center" shrinkToFit="1"/>
    </xf>
    <xf numFmtId="164" fontId="10" fillId="6" borderId="19" xfId="51" applyNumberFormat="1" applyFont="1" applyFill="1" applyBorder="1" applyAlignment="1" applyProtection="1">
      <alignment horizontal="center" vertical="center" shrinkToFit="1"/>
    </xf>
    <xf numFmtId="164" fontId="10" fillId="6" borderId="19" xfId="46" applyNumberFormat="1" applyFont="1" applyFill="1" applyBorder="1" applyAlignment="1" applyProtection="1">
      <alignment horizontal="center" vertical="center" shrinkToFit="1"/>
    </xf>
    <xf numFmtId="165" fontId="14" fillId="6" borderId="19" xfId="0" applyNumberFormat="1" applyFont="1" applyFill="1" applyBorder="1" applyAlignment="1">
      <alignment horizontal="center" vertical="center"/>
    </xf>
    <xf numFmtId="164" fontId="8" fillId="6" borderId="19" xfId="48" applyNumberFormat="1" applyFont="1" applyFill="1" applyBorder="1" applyAlignment="1" applyProtection="1">
      <alignment horizontal="center" vertical="center" shrinkToFit="1"/>
    </xf>
    <xf numFmtId="165" fontId="15" fillId="6" borderId="19" xfId="0" applyNumberFormat="1" applyFont="1" applyFill="1" applyBorder="1" applyAlignment="1">
      <alignment horizontal="center" vertical="center"/>
    </xf>
    <xf numFmtId="0" fontId="0" fillId="0" borderId="1" xfId="0" applyBorder="1"/>
    <xf numFmtId="0" fontId="15" fillId="0" borderId="19" xfId="0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wrapText="1"/>
    </xf>
    <xf numFmtId="49" fontId="17" fillId="6" borderId="19" xfId="0" applyNumberFormat="1" applyFont="1" applyFill="1" applyBorder="1" applyAlignment="1" applyProtection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5" fillId="0" borderId="19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left" wrapText="1"/>
    </xf>
    <xf numFmtId="0" fontId="15" fillId="0" borderId="21" xfId="0" applyNumberFormat="1" applyFont="1" applyBorder="1" applyAlignment="1">
      <alignment horizontal="center"/>
    </xf>
    <xf numFmtId="166" fontId="14" fillId="0" borderId="19" xfId="0" applyNumberFormat="1" applyFont="1" applyBorder="1" applyAlignment="1">
      <alignment horizontal="center" vertical="center" wrapText="1"/>
    </xf>
    <xf numFmtId="165" fontId="15" fillId="0" borderId="19" xfId="0" applyNumberFormat="1" applyFont="1" applyBorder="1" applyAlignment="1">
      <alignment horizontal="center" vertical="center"/>
    </xf>
    <xf numFmtId="165" fontId="18" fillId="0" borderId="19" xfId="0" applyNumberFormat="1" applyFont="1" applyBorder="1" applyAlignment="1" applyProtection="1">
      <alignment horizontal="center" vertical="center"/>
    </xf>
    <xf numFmtId="0" fontId="14" fillId="0" borderId="19" xfId="0" applyNumberFormat="1" applyFont="1" applyBorder="1" applyAlignment="1">
      <alignment wrapText="1"/>
    </xf>
    <xf numFmtId="165" fontId="14" fillId="0" borderId="19" xfId="0" applyNumberFormat="1" applyFont="1" applyBorder="1" applyAlignment="1">
      <alignment horizontal="center" vertical="center"/>
    </xf>
    <xf numFmtId="166" fontId="15" fillId="6" borderId="19" xfId="0" applyNumberFormat="1" applyFont="1" applyFill="1" applyBorder="1" applyAlignment="1">
      <alignment horizontal="center" vertical="center"/>
    </xf>
    <xf numFmtId="165" fontId="17" fillId="0" borderId="19" xfId="0" applyNumberFormat="1" applyFont="1" applyBorder="1" applyAlignment="1" applyProtection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11" fontId="16" fillId="0" borderId="1" xfId="0" applyNumberFormat="1" applyFont="1" applyBorder="1" applyAlignment="1" applyProtection="1">
      <alignment horizontal="center" wrapText="1"/>
    </xf>
    <xf numFmtId="0" fontId="12" fillId="0" borderId="1" xfId="1" applyNumberFormat="1" applyFont="1" applyProtection="1">
      <alignment horizontal="right" vertical="top" wrapText="1"/>
    </xf>
    <xf numFmtId="0" fontId="12" fillId="0" borderId="1" xfId="1" applyFont="1">
      <alignment horizontal="right" vertical="top" wrapText="1"/>
    </xf>
    <xf numFmtId="49" fontId="16" fillId="0" borderId="1" xfId="0" applyNumberFormat="1" applyFont="1" applyBorder="1" applyAlignment="1" applyProtection="1">
      <alignment horizontal="center" wrapText="1"/>
    </xf>
    <xf numFmtId="0" fontId="19" fillId="0" borderId="21" xfId="0" applyNumberFormat="1" applyFont="1" applyBorder="1" applyAlignment="1">
      <alignment horizontal="center"/>
    </xf>
    <xf numFmtId="0" fontId="19" fillId="0" borderId="22" xfId="0" applyNumberFormat="1" applyFont="1" applyBorder="1" applyAlignment="1">
      <alignment horizontal="center"/>
    </xf>
    <xf numFmtId="0" fontId="19" fillId="0" borderId="23" xfId="0" applyNumberFormat="1" applyFont="1" applyBorder="1" applyAlignment="1">
      <alignment horizontal="center"/>
    </xf>
    <xf numFmtId="0" fontId="15" fillId="0" borderId="21" xfId="0" applyNumberFormat="1" applyFont="1" applyBorder="1" applyAlignment="1">
      <alignment horizontal="center"/>
    </xf>
    <xf numFmtId="0" fontId="15" fillId="0" borderId="22" xfId="0" applyNumberFormat="1" applyFont="1" applyBorder="1" applyAlignment="1">
      <alignment horizontal="center"/>
    </xf>
    <xf numFmtId="0" fontId="15" fillId="0" borderId="23" xfId="0" applyNumberFormat="1" applyFont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0" fillId="6" borderId="19" xfId="6" quotePrefix="1" applyNumberFormat="1" applyFont="1" applyFill="1" applyBorder="1" applyProtection="1">
      <alignment horizontal="left" vertical="top" wrapText="1"/>
    </xf>
    <xf numFmtId="164" fontId="15" fillId="6" borderId="19" xfId="6" quotePrefix="1" applyNumberFormat="1" applyFont="1" applyFill="1" applyBorder="1" applyAlignment="1" applyProtection="1">
      <alignment horizontal="center" vertical="center" wrapText="1"/>
    </xf>
    <xf numFmtId="0" fontId="10" fillId="6" borderId="19" xfId="10" quotePrefix="1" applyNumberFormat="1" applyFont="1" applyFill="1" applyBorder="1" applyProtection="1">
      <alignment horizontal="left" vertical="top" wrapText="1"/>
    </xf>
    <xf numFmtId="164" fontId="15" fillId="6" borderId="19" xfId="12" applyNumberFormat="1" applyFont="1" applyFill="1" applyBorder="1" applyAlignment="1" applyProtection="1">
      <alignment horizontal="center" vertical="center" shrinkToFit="1"/>
    </xf>
    <xf numFmtId="0" fontId="10" fillId="6" borderId="19" xfId="14" quotePrefix="1" applyNumberFormat="1" applyFont="1" applyFill="1" applyBorder="1" applyProtection="1">
      <alignment horizontal="left" vertical="top" wrapText="1"/>
    </xf>
    <xf numFmtId="164" fontId="15" fillId="6" borderId="19" xfId="16" applyNumberFormat="1" applyFont="1" applyFill="1" applyBorder="1" applyAlignment="1" applyProtection="1">
      <alignment horizontal="center" vertical="center" shrinkToFit="1"/>
    </xf>
    <xf numFmtId="164" fontId="14" fillId="6" borderId="19" xfId="0" applyNumberFormat="1" applyFont="1" applyFill="1" applyBorder="1" applyAlignment="1" applyProtection="1">
      <alignment horizontal="center" vertical="center" wrapText="1"/>
    </xf>
    <xf numFmtId="164" fontId="14" fillId="6" borderId="19" xfId="19" applyNumberFormat="1" applyFont="1" applyFill="1" applyBorder="1" applyAlignment="1" applyProtection="1">
      <alignment horizontal="center" vertical="center" shrinkToFit="1"/>
    </xf>
    <xf numFmtId="164" fontId="14" fillId="6" borderId="19" xfId="20" applyNumberFormat="1" applyFont="1" applyFill="1" applyBorder="1" applyAlignment="1" applyProtection="1">
      <alignment horizontal="center" vertical="center" shrinkToFit="1"/>
    </xf>
    <xf numFmtId="0" fontId="14" fillId="6" borderId="19" xfId="18" quotePrefix="1" applyNumberFormat="1" applyFont="1" applyFill="1" applyBorder="1" applyAlignment="1" applyProtection="1">
      <alignment horizontal="center" vertical="center" wrapText="1"/>
    </xf>
    <xf numFmtId="164" fontId="15" fillId="6" borderId="19" xfId="10" quotePrefix="1" applyNumberFormat="1" applyFont="1" applyFill="1" applyBorder="1" applyAlignment="1" applyProtection="1">
      <alignment horizontal="center" vertical="center" wrapText="1"/>
    </xf>
    <xf numFmtId="164" fontId="15" fillId="6" borderId="19" xfId="52" applyNumberFormat="1" applyFont="1" applyFill="1" applyBorder="1" applyAlignment="1" applyProtection="1">
      <alignment horizontal="center" vertical="center" wrapText="1"/>
    </xf>
    <xf numFmtId="49" fontId="8" fillId="0" borderId="19" xfId="17" applyFont="1" applyBorder="1">
      <alignment horizontal="center" vertical="top" shrinkToFit="1"/>
    </xf>
    <xf numFmtId="0" fontId="8" fillId="0" borderId="19" xfId="18" quotePrefix="1" applyFont="1" applyBorder="1">
      <alignment horizontal="left" vertical="top" wrapText="1"/>
    </xf>
    <xf numFmtId="49" fontId="14" fillId="6" borderId="19" xfId="0" applyNumberFormat="1" applyFont="1" applyFill="1" applyBorder="1" applyAlignment="1">
      <alignment horizontal="center" vertical="center" wrapText="1"/>
    </xf>
    <xf numFmtId="49" fontId="14" fillId="6" borderId="19" xfId="0" applyNumberFormat="1" applyFont="1" applyFill="1" applyBorder="1" applyAlignment="1">
      <alignment horizontal="left" vertical="center" wrapText="1"/>
    </xf>
    <xf numFmtId="164" fontId="14" fillId="6" borderId="19" xfId="40" applyNumberFormat="1" applyFont="1" applyFill="1" applyBorder="1" applyAlignment="1">
      <alignment horizontal="center" vertical="top" shrinkToFit="1"/>
    </xf>
    <xf numFmtId="164" fontId="14" fillId="6" borderId="19" xfId="41" applyNumberFormat="1" applyFont="1" applyFill="1" applyBorder="1" applyAlignment="1">
      <alignment horizontal="center" vertical="top" shrinkToFit="1"/>
    </xf>
    <xf numFmtId="4" fontId="14" fillId="6" borderId="19" xfId="40" applyFont="1" applyFill="1" applyBorder="1">
      <alignment horizontal="right" vertical="top" shrinkToFit="1"/>
    </xf>
    <xf numFmtId="0" fontId="14" fillId="6" borderId="19" xfId="18" quotePrefix="1" applyNumberFormat="1" applyFont="1" applyFill="1" applyBorder="1" applyProtection="1">
      <alignment horizontal="left" vertical="top" wrapText="1"/>
    </xf>
    <xf numFmtId="49" fontId="15" fillId="6" borderId="19" xfId="13" applyNumberFormat="1" applyFont="1" applyFill="1" applyBorder="1" applyProtection="1">
      <alignment horizontal="center" vertical="top" shrinkToFit="1"/>
    </xf>
    <xf numFmtId="0" fontId="15" fillId="6" borderId="19" xfId="14" quotePrefix="1" applyNumberFormat="1" applyFont="1" applyFill="1" applyBorder="1" applyProtection="1">
      <alignment horizontal="left" vertical="top" wrapText="1"/>
    </xf>
    <xf numFmtId="49" fontId="14" fillId="6" borderId="19" xfId="17" applyNumberFormat="1" applyFont="1" applyFill="1" applyBorder="1" applyProtection="1">
      <alignment horizontal="center" vertical="top" shrinkToFit="1"/>
    </xf>
    <xf numFmtId="164" fontId="15" fillId="6" borderId="19" xfId="14" quotePrefix="1" applyNumberFormat="1" applyFont="1" applyFill="1" applyBorder="1" applyAlignment="1" applyProtection="1">
      <alignment horizontal="center" vertical="center" wrapText="1"/>
    </xf>
    <xf numFmtId="164" fontId="15" fillId="6" borderId="19" xfId="15" applyNumberFormat="1" applyFont="1" applyFill="1" applyBorder="1" applyAlignment="1" applyProtection="1">
      <alignment horizontal="center" vertical="center" shrinkToFit="1"/>
    </xf>
    <xf numFmtId="49" fontId="8" fillId="0" borderId="19" xfId="53" applyFont="1" applyBorder="1">
      <alignment horizontal="center" vertical="top" shrinkToFit="1"/>
    </xf>
    <xf numFmtId="0" fontId="8" fillId="0" borderId="19" xfId="54" quotePrefix="1" applyFont="1" applyBorder="1">
      <alignment horizontal="left" vertical="top" wrapText="1"/>
    </xf>
    <xf numFmtId="164" fontId="15" fillId="6" borderId="19" xfId="11" applyNumberFormat="1" applyFont="1" applyFill="1" applyBorder="1" applyAlignment="1" applyProtection="1">
      <alignment horizontal="center" vertical="center" shrinkToFit="1"/>
    </xf>
    <xf numFmtId="0" fontId="20" fillId="0" borderId="13" xfId="43" applyFont="1">
      <alignment horizontal="left" vertical="top" wrapText="1"/>
    </xf>
    <xf numFmtId="0" fontId="8" fillId="0" borderId="13" xfId="43" applyFont="1">
      <alignment horizontal="left" vertical="top" wrapText="1"/>
    </xf>
    <xf numFmtId="165" fontId="14" fillId="6" borderId="19" xfId="18" quotePrefix="1" applyNumberFormat="1" applyFont="1" applyFill="1" applyBorder="1" applyAlignment="1" applyProtection="1">
      <alignment horizontal="center" vertical="center" wrapText="1"/>
    </xf>
    <xf numFmtId="49" fontId="8" fillId="0" borderId="24" xfId="17" applyFont="1" applyBorder="1">
      <alignment horizontal="center" vertical="top" shrinkToFit="1"/>
    </xf>
    <xf numFmtId="0" fontId="8" fillId="0" borderId="20" xfId="18" applyFont="1" applyBorder="1">
      <alignment horizontal="left" vertical="top" wrapText="1"/>
    </xf>
    <xf numFmtId="0" fontId="14" fillId="6" borderId="24" xfId="18" quotePrefix="1" applyNumberFormat="1" applyFont="1" applyFill="1" applyBorder="1" applyAlignment="1" applyProtection="1">
      <alignment horizontal="center" vertical="center" wrapText="1"/>
    </xf>
    <xf numFmtId="164" fontId="14" fillId="6" borderId="24" xfId="19" applyNumberFormat="1" applyFont="1" applyFill="1" applyBorder="1" applyAlignment="1" applyProtection="1">
      <alignment horizontal="center" vertical="center" shrinkToFit="1"/>
    </xf>
    <xf numFmtId="164" fontId="14" fillId="6" borderId="24" xfId="20" applyNumberFormat="1" applyFont="1" applyFill="1" applyBorder="1" applyAlignment="1" applyProtection="1">
      <alignment horizontal="center" vertical="center" shrinkToFit="1"/>
    </xf>
    <xf numFmtId="165" fontId="14" fillId="6" borderId="24" xfId="0" applyNumberFormat="1" applyFont="1" applyFill="1" applyBorder="1" applyAlignment="1" applyProtection="1">
      <alignment horizontal="center" vertical="center"/>
      <protection locked="0"/>
    </xf>
    <xf numFmtId="0" fontId="8" fillId="6" borderId="19" xfId="18" applyFont="1" applyFill="1" applyBorder="1">
      <alignment horizontal="left" vertical="top" wrapText="1"/>
    </xf>
    <xf numFmtId="164" fontId="15" fillId="6" borderId="24" xfId="20" applyNumberFormat="1" applyFont="1" applyFill="1" applyBorder="1" applyAlignment="1" applyProtection="1">
      <alignment horizontal="center" vertical="center" shrinkToFit="1"/>
    </xf>
    <xf numFmtId="0" fontId="8" fillId="0" borderId="19" xfId="43" quotePrefix="1" applyFont="1" applyBorder="1">
      <alignment horizontal="left" vertical="top" wrapText="1"/>
    </xf>
    <xf numFmtId="164" fontId="14" fillId="6" borderId="19" xfId="0" applyNumberFormat="1" applyFont="1" applyFill="1" applyBorder="1" applyAlignment="1">
      <alignment horizontal="center" vertical="center" wrapText="1"/>
    </xf>
    <xf numFmtId="49" fontId="10" fillId="6" borderId="19" xfId="13" applyFont="1" applyFill="1" applyBorder="1">
      <alignment horizontal="center" vertical="top" shrinkToFit="1"/>
    </xf>
    <xf numFmtId="0" fontId="10" fillId="6" borderId="19" xfId="14" quotePrefix="1" applyFont="1" applyFill="1" applyBorder="1">
      <alignment horizontal="left" vertical="top" wrapText="1"/>
    </xf>
    <xf numFmtId="164" fontId="15" fillId="6" borderId="19" xfId="0" applyNumberFormat="1" applyFont="1" applyFill="1" applyBorder="1" applyAlignment="1" applyProtection="1">
      <alignment horizontal="center" vertical="center" wrapText="1"/>
    </xf>
    <xf numFmtId="49" fontId="8" fillId="6" borderId="19" xfId="17" applyFont="1" applyFill="1" applyBorder="1">
      <alignment horizontal="center" vertical="top" shrinkToFit="1"/>
    </xf>
    <xf numFmtId="0" fontId="8" fillId="6" borderId="19" xfId="18" quotePrefix="1" applyFont="1" applyFill="1" applyBorder="1">
      <alignment horizontal="left" vertical="top" wrapText="1"/>
    </xf>
  </cellXfs>
  <cellStyles count="55">
    <cellStyle name="br" xfId="29"/>
    <cellStyle name="col" xfId="28"/>
    <cellStyle name="ex58" xfId="32"/>
    <cellStyle name="ex59" xfId="33"/>
    <cellStyle name="ex60" xfId="5"/>
    <cellStyle name="ex61" xfId="6"/>
    <cellStyle name="ex62" xfId="34"/>
    <cellStyle name="ex63" xfId="35"/>
    <cellStyle name="ex64" xfId="9"/>
    <cellStyle name="ex65" xfId="10"/>
    <cellStyle name="ex66" xfId="36"/>
    <cellStyle name="ex67" xfId="37"/>
    <cellStyle name="ex68" xfId="13"/>
    <cellStyle name="ex69" xfId="14"/>
    <cellStyle name="ex70" xfId="38"/>
    <cellStyle name="ex71" xfId="39"/>
    <cellStyle name="ex72" xfId="17"/>
    <cellStyle name="ex73" xfId="18"/>
    <cellStyle name="ex74" xfId="40"/>
    <cellStyle name="ex75" xfId="41"/>
    <cellStyle name="ex76" xfId="42"/>
    <cellStyle name="ex77" xfId="43"/>
    <cellStyle name="ex78" xfId="44"/>
    <cellStyle name="ex79" xfId="45"/>
    <cellStyle name="ex81" xfId="53"/>
    <cellStyle name="ex82" xfId="54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3"/>
    <cellStyle name="st81" xfId="24"/>
    <cellStyle name="st82" xfId="7"/>
    <cellStyle name="st83" xfId="8"/>
    <cellStyle name="st84" xfId="11"/>
    <cellStyle name="st85" xfId="12"/>
    <cellStyle name="st86" xfId="15"/>
    <cellStyle name="st87" xfId="16"/>
    <cellStyle name="st88" xfId="19"/>
    <cellStyle name="st89" xfId="20"/>
    <cellStyle name="style0" xfId="30"/>
    <cellStyle name="td" xfId="31"/>
    <cellStyle name="tr" xfId="27"/>
    <cellStyle name="xl_bot_header" xfId="4"/>
    <cellStyle name="xl_footer" xfId="26"/>
    <cellStyle name="xl_top_header" xfId="3"/>
    <cellStyle name="xl_top_left_header" xfId="2"/>
    <cellStyle name="xl_total_bot" xfId="25"/>
    <cellStyle name="xl_total_center" xfId="22"/>
    <cellStyle name="xl_total_left" xfId="21"/>
    <cellStyle name="Обычный" xfId="0" builtinId="0"/>
    <cellStyle name="Финансовый" xfId="52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7"/>
  <sheetViews>
    <sheetView showGridLines="0" tabSelected="1" workbookViewId="0">
      <pane ySplit="4" topLeftCell="A87" activePane="bottomLeft" state="frozen"/>
      <selection pane="bottomLeft" activeCell="G94" sqref="G94"/>
    </sheetView>
  </sheetViews>
  <sheetFormatPr defaultRowHeight="15"/>
  <cols>
    <col min="1" max="1" width="18" style="1" customWidth="1"/>
    <col min="2" max="2" width="40.5703125" style="1" customWidth="1"/>
    <col min="3" max="3" width="12.140625" style="1" customWidth="1"/>
    <col min="4" max="4" width="11.42578125" style="1" customWidth="1"/>
    <col min="5" max="5" width="10.85546875" style="1" customWidth="1"/>
    <col min="6" max="6" width="10.7109375" style="1" customWidth="1"/>
    <col min="7" max="7" width="13" style="1" customWidth="1"/>
    <col min="8" max="16384" width="9.140625" style="1"/>
  </cols>
  <sheetData>
    <row r="1" spans="1:7" ht="15.95" customHeight="1">
      <c r="A1" s="65" t="s">
        <v>179</v>
      </c>
      <c r="B1" s="65"/>
      <c r="C1" s="65"/>
      <c r="D1" s="65"/>
      <c r="E1" s="65"/>
      <c r="F1" s="65"/>
      <c r="G1" s="65"/>
    </row>
    <row r="2" spans="1:7" ht="15.95" customHeight="1">
      <c r="A2" s="65"/>
      <c r="B2" s="65"/>
      <c r="C2" s="65"/>
      <c r="D2" s="65"/>
      <c r="E2" s="65"/>
      <c r="F2" s="65"/>
      <c r="G2" s="65"/>
    </row>
    <row r="3" spans="1:7" ht="15.2" customHeight="1">
      <c r="A3" s="66" t="s">
        <v>0</v>
      </c>
      <c r="B3" s="67"/>
      <c r="C3" s="67"/>
      <c r="D3" s="67"/>
      <c r="E3" s="67"/>
      <c r="F3" s="9"/>
      <c r="G3" s="9"/>
    </row>
    <row r="4" spans="1:7" ht="64.5" customHeight="1">
      <c r="A4" s="33" t="s">
        <v>1</v>
      </c>
      <c r="B4" s="34" t="s">
        <v>2</v>
      </c>
      <c r="C4" s="10" t="s">
        <v>89</v>
      </c>
      <c r="D4" s="10" t="s">
        <v>90</v>
      </c>
      <c r="E4" s="10" t="s">
        <v>91</v>
      </c>
      <c r="F4" s="11" t="s">
        <v>168</v>
      </c>
      <c r="G4" s="11" t="s">
        <v>169</v>
      </c>
    </row>
    <row r="5" spans="1:7">
      <c r="A5" s="14" t="s">
        <v>3</v>
      </c>
      <c r="B5" s="76" t="s">
        <v>4</v>
      </c>
      <c r="C5" s="77">
        <f>C6+C13+C19+C32+C35+C43+C49+C52+C60+C88</f>
        <v>171666.19999999998</v>
      </c>
      <c r="D5" s="77">
        <f>D6+D13+D19+D32+D35+D43+D49+D52+D60+D88</f>
        <v>402117.2</v>
      </c>
      <c r="E5" s="77">
        <f>E6+E13+E19+E32+E35+E43+E49+E52+E60+E88</f>
        <v>207035.39999999997</v>
      </c>
      <c r="F5" s="32">
        <f>E5/D5*100</f>
        <v>51.486332840276404</v>
      </c>
      <c r="G5" s="32">
        <f>E5*100/C5-100</f>
        <v>20.603473485170625</v>
      </c>
    </row>
    <row r="6" spans="1:7">
      <c r="A6" s="16" t="s">
        <v>181</v>
      </c>
      <c r="B6" s="78" t="s">
        <v>182</v>
      </c>
      <c r="C6" s="79">
        <f t="shared" ref="C6:D6" si="0">C7</f>
        <v>129098.4</v>
      </c>
      <c r="D6" s="79">
        <f t="shared" si="0"/>
        <v>305251.5</v>
      </c>
      <c r="E6" s="79">
        <f>E7</f>
        <v>133776.49999999997</v>
      </c>
      <c r="F6" s="32">
        <f t="shared" ref="F6:F73" si="1">E6/D6*100</f>
        <v>43.825009868911366</v>
      </c>
      <c r="G6" s="32">
        <f t="shared" ref="G6:G66" si="2">E6*100/C6-100</f>
        <v>3.6236700067545087</v>
      </c>
    </row>
    <row r="7" spans="1:7">
      <c r="A7" s="18" t="s">
        <v>183</v>
      </c>
      <c r="B7" s="80" t="s">
        <v>184</v>
      </c>
      <c r="C7" s="81">
        <f t="shared" ref="C7:D7" si="3">C8+C9+C10+C11+C12</f>
        <v>129098.4</v>
      </c>
      <c r="D7" s="81">
        <f t="shared" si="3"/>
        <v>305251.5</v>
      </c>
      <c r="E7" s="81">
        <f>E8+E9+E10+E11+E12</f>
        <v>133776.49999999997</v>
      </c>
      <c r="F7" s="32">
        <f t="shared" si="1"/>
        <v>43.825009868911366</v>
      </c>
      <c r="G7" s="32">
        <f t="shared" si="2"/>
        <v>3.6236700067545087</v>
      </c>
    </row>
    <row r="8" spans="1:7" ht="67.5">
      <c r="A8" s="6" t="s">
        <v>185</v>
      </c>
      <c r="B8" s="7" t="s">
        <v>186</v>
      </c>
      <c r="C8" s="82">
        <v>125053.7</v>
      </c>
      <c r="D8" s="83">
        <v>298272.5</v>
      </c>
      <c r="E8" s="84">
        <v>129718.5</v>
      </c>
      <c r="F8" s="31">
        <f t="shared" si="1"/>
        <v>43.48992951076616</v>
      </c>
      <c r="G8" s="31">
        <f t="shared" si="2"/>
        <v>3.7302374899743143</v>
      </c>
    </row>
    <row r="9" spans="1:7" ht="101.25">
      <c r="A9" s="6" t="s">
        <v>187</v>
      </c>
      <c r="B9" s="7" t="s">
        <v>188</v>
      </c>
      <c r="C9" s="82">
        <v>922.9</v>
      </c>
      <c r="D9" s="83">
        <v>1764</v>
      </c>
      <c r="E9" s="84">
        <v>889.8</v>
      </c>
      <c r="F9" s="31">
        <f t="shared" si="1"/>
        <v>50.442176870748298</v>
      </c>
      <c r="G9" s="31">
        <f t="shared" si="2"/>
        <v>-3.5865207498103757</v>
      </c>
    </row>
    <row r="10" spans="1:7" ht="45">
      <c r="A10" s="6" t="s">
        <v>189</v>
      </c>
      <c r="B10" s="7" t="s">
        <v>190</v>
      </c>
      <c r="C10" s="82">
        <v>3007.7</v>
      </c>
      <c r="D10" s="83">
        <v>4631</v>
      </c>
      <c r="E10" s="84">
        <v>1813.1</v>
      </c>
      <c r="F10" s="31">
        <f t="shared" si="1"/>
        <v>39.15137119412654</v>
      </c>
      <c r="G10" s="31">
        <f t="shared" si="2"/>
        <v>-39.718056987066525</v>
      </c>
    </row>
    <row r="11" spans="1:7" ht="78.75">
      <c r="A11" s="6" t="s">
        <v>191</v>
      </c>
      <c r="B11" s="7" t="s">
        <v>192</v>
      </c>
      <c r="C11" s="82">
        <v>106.5</v>
      </c>
      <c r="D11" s="83">
        <v>111</v>
      </c>
      <c r="E11" s="84">
        <v>22.3</v>
      </c>
      <c r="F11" s="31">
        <f t="shared" si="1"/>
        <v>20.09009009009009</v>
      </c>
      <c r="G11" s="31">
        <f t="shared" si="2"/>
        <v>-79.061032863849761</v>
      </c>
    </row>
    <row r="12" spans="1:7" ht="78.75">
      <c r="A12" s="6" t="s">
        <v>193</v>
      </c>
      <c r="B12" s="7" t="s">
        <v>194</v>
      </c>
      <c r="C12" s="85">
        <v>7.6</v>
      </c>
      <c r="D12" s="83">
        <v>473</v>
      </c>
      <c r="E12" s="84">
        <v>1332.8</v>
      </c>
      <c r="F12" s="31">
        <f t="shared" si="1"/>
        <v>281.77589852008458</v>
      </c>
      <c r="G12" s="31">
        <f t="shared" si="2"/>
        <v>17436.84210526316</v>
      </c>
    </row>
    <row r="13" spans="1:7" ht="31.5">
      <c r="A13" s="16" t="s">
        <v>195</v>
      </c>
      <c r="B13" s="78" t="s">
        <v>196</v>
      </c>
      <c r="C13" s="86">
        <f>C14</f>
        <v>10556.599999999999</v>
      </c>
      <c r="D13" s="79">
        <f>D14</f>
        <v>23334.1</v>
      </c>
      <c r="E13" s="79">
        <f>E14</f>
        <v>12355.5</v>
      </c>
      <c r="F13" s="32">
        <f t="shared" si="1"/>
        <v>52.950403058185238</v>
      </c>
      <c r="G13" s="32">
        <f t="shared" si="2"/>
        <v>17.040524411268791</v>
      </c>
    </row>
    <row r="14" spans="1:7" ht="31.5">
      <c r="A14" s="18" t="s">
        <v>197</v>
      </c>
      <c r="B14" s="80" t="s">
        <v>198</v>
      </c>
      <c r="C14" s="87">
        <f>C15+C16+C17+C18</f>
        <v>10556.599999999999</v>
      </c>
      <c r="D14" s="81">
        <f>D15+D16+D17+D18</f>
        <v>23334.1</v>
      </c>
      <c r="E14" s="81">
        <f>E15+E16+E17+E18</f>
        <v>12355.5</v>
      </c>
      <c r="F14" s="32">
        <f t="shared" si="1"/>
        <v>52.950403058185238</v>
      </c>
      <c r="G14" s="32">
        <f t="shared" si="2"/>
        <v>17.040524411268791</v>
      </c>
    </row>
    <row r="15" spans="1:7" ht="101.25">
      <c r="A15" s="88" t="s">
        <v>199</v>
      </c>
      <c r="B15" s="89" t="s">
        <v>200</v>
      </c>
      <c r="C15" s="82">
        <v>4773.7</v>
      </c>
      <c r="D15" s="83">
        <v>10727.1</v>
      </c>
      <c r="E15" s="84">
        <v>6081.6</v>
      </c>
      <c r="F15" s="31">
        <f t="shared" si="1"/>
        <v>56.693794222110363</v>
      </c>
      <c r="G15" s="31">
        <f t="shared" si="2"/>
        <v>27.398035067138707</v>
      </c>
    </row>
    <row r="16" spans="1:7" ht="112.5">
      <c r="A16" s="88" t="s">
        <v>201</v>
      </c>
      <c r="B16" s="89" t="s">
        <v>202</v>
      </c>
      <c r="C16" s="82">
        <v>36</v>
      </c>
      <c r="D16" s="83">
        <v>60.5</v>
      </c>
      <c r="E16" s="84">
        <v>35.799999999999997</v>
      </c>
      <c r="F16" s="31">
        <f t="shared" si="1"/>
        <v>59.173553719008268</v>
      </c>
      <c r="G16" s="31">
        <f t="shared" si="2"/>
        <v>-0.55555555555557135</v>
      </c>
    </row>
    <row r="17" spans="1:7" ht="101.25">
      <c r="A17" s="88" t="s">
        <v>203</v>
      </c>
      <c r="B17" s="89" t="s">
        <v>204</v>
      </c>
      <c r="C17" s="82">
        <v>6637.9</v>
      </c>
      <c r="D17" s="83">
        <v>14074.5</v>
      </c>
      <c r="E17" s="84">
        <v>7005.7</v>
      </c>
      <c r="F17" s="31">
        <f t="shared" si="1"/>
        <v>49.775835731287074</v>
      </c>
      <c r="G17" s="31">
        <f t="shared" si="2"/>
        <v>5.5409090224318049</v>
      </c>
    </row>
    <row r="18" spans="1:7" ht="101.25">
      <c r="A18" s="88" t="s">
        <v>205</v>
      </c>
      <c r="B18" s="89" t="s">
        <v>206</v>
      </c>
      <c r="C18" s="82">
        <v>-891</v>
      </c>
      <c r="D18" s="83">
        <v>-1528</v>
      </c>
      <c r="E18" s="84">
        <v>-767.6</v>
      </c>
      <c r="F18" s="31">
        <f t="shared" si="1"/>
        <v>50.235602094240839</v>
      </c>
      <c r="G18" s="31">
        <f t="shared" si="2"/>
        <v>-13.849607182940517</v>
      </c>
    </row>
    <row r="19" spans="1:7">
      <c r="A19" s="16" t="s">
        <v>207</v>
      </c>
      <c r="B19" s="78" t="s">
        <v>208</v>
      </c>
      <c r="C19" s="79">
        <f>C20+C24+C27+C30</f>
        <v>10911.399999999998</v>
      </c>
      <c r="D19" s="79">
        <f>D20+D24+D27+D30</f>
        <v>44729.7</v>
      </c>
      <c r="E19" s="79">
        <f>E20+E24+E27+E30</f>
        <v>39731.600000000006</v>
      </c>
      <c r="F19" s="32">
        <f t="shared" si="1"/>
        <v>88.825992573167284</v>
      </c>
      <c r="G19" s="32">
        <f t="shared" si="2"/>
        <v>264.12925930678017</v>
      </c>
    </row>
    <row r="20" spans="1:7" ht="21">
      <c r="A20" s="18" t="s">
        <v>209</v>
      </c>
      <c r="B20" s="80" t="s">
        <v>210</v>
      </c>
      <c r="C20" s="81">
        <f>C21+C22+C23</f>
        <v>14245.8</v>
      </c>
      <c r="D20" s="81">
        <f>D21+D22+D23</f>
        <v>21273</v>
      </c>
      <c r="E20" s="81">
        <f>E21+E22+E23</f>
        <v>17634.5</v>
      </c>
      <c r="F20" s="32">
        <f t="shared" si="1"/>
        <v>82.896159450947209</v>
      </c>
      <c r="G20" s="32">
        <f t="shared" si="2"/>
        <v>23.787361889118202</v>
      </c>
    </row>
    <row r="21" spans="1:7" ht="22.5">
      <c r="A21" s="90" t="s">
        <v>211</v>
      </c>
      <c r="B21" s="91" t="s">
        <v>212</v>
      </c>
      <c r="C21" s="82">
        <v>8322.2999999999993</v>
      </c>
      <c r="D21" s="92">
        <v>13760</v>
      </c>
      <c r="E21" s="93">
        <v>8646.1</v>
      </c>
      <c r="F21" s="31">
        <f t="shared" si="1"/>
        <v>62.835029069767444</v>
      </c>
      <c r="G21" s="31">
        <f t="shared" si="2"/>
        <v>3.8907513547937498</v>
      </c>
    </row>
    <row r="22" spans="1:7" ht="33.75">
      <c r="A22" s="90" t="s">
        <v>213</v>
      </c>
      <c r="B22" s="91" t="s">
        <v>214</v>
      </c>
      <c r="C22" s="82">
        <v>-1</v>
      </c>
      <c r="D22" s="94"/>
      <c r="E22" s="93"/>
      <c r="F22" s="31"/>
      <c r="G22" s="31">
        <f t="shared" si="2"/>
        <v>-100</v>
      </c>
    </row>
    <row r="23" spans="1:7" ht="56.25">
      <c r="A23" s="90" t="s">
        <v>215</v>
      </c>
      <c r="B23" s="91" t="s">
        <v>216</v>
      </c>
      <c r="C23" s="82">
        <v>5924.5</v>
      </c>
      <c r="D23" s="83">
        <v>7513</v>
      </c>
      <c r="E23" s="84">
        <v>8988.4</v>
      </c>
      <c r="F23" s="31">
        <f t="shared" si="1"/>
        <v>119.63796086782909</v>
      </c>
      <c r="G23" s="31">
        <f t="shared" si="2"/>
        <v>51.715756603932817</v>
      </c>
    </row>
    <row r="24" spans="1:7" ht="21">
      <c r="A24" s="18" t="s">
        <v>217</v>
      </c>
      <c r="B24" s="80" t="s">
        <v>218</v>
      </c>
      <c r="C24" s="81">
        <f t="shared" ref="C24:D24" si="4">C25+C26</f>
        <v>2134.9</v>
      </c>
      <c r="D24" s="81">
        <f t="shared" si="4"/>
        <v>175</v>
      </c>
      <c r="E24" s="81">
        <f>E25+E26</f>
        <v>3.9</v>
      </c>
      <c r="F24" s="32">
        <f t="shared" si="1"/>
        <v>2.2285714285714282</v>
      </c>
      <c r="G24" s="32">
        <f t="shared" si="2"/>
        <v>-99.817321654410037</v>
      </c>
    </row>
    <row r="25" spans="1:7" ht="22.5">
      <c r="A25" s="6" t="s">
        <v>219</v>
      </c>
      <c r="B25" s="7" t="s">
        <v>218</v>
      </c>
      <c r="C25" s="82">
        <v>2145.6</v>
      </c>
      <c r="D25" s="83">
        <v>175</v>
      </c>
      <c r="E25" s="84">
        <v>3.9</v>
      </c>
      <c r="F25" s="31">
        <f t="shared" si="1"/>
        <v>2.2285714285714282</v>
      </c>
      <c r="G25" s="31">
        <f t="shared" si="2"/>
        <v>-99.818232662192401</v>
      </c>
    </row>
    <row r="26" spans="1:7" ht="33.75">
      <c r="A26" s="6" t="s">
        <v>220</v>
      </c>
      <c r="B26" s="95" t="s">
        <v>221</v>
      </c>
      <c r="C26" s="85">
        <v>-10.7</v>
      </c>
      <c r="D26" s="83"/>
      <c r="E26" s="84"/>
      <c r="F26" s="31"/>
      <c r="G26" s="31">
        <f t="shared" si="2"/>
        <v>-100</v>
      </c>
    </row>
    <row r="27" spans="1:7">
      <c r="A27" s="96" t="s">
        <v>222</v>
      </c>
      <c r="B27" s="97" t="s">
        <v>223</v>
      </c>
      <c r="C27" s="81">
        <f t="shared" ref="C27:D27" si="5">C28+C29</f>
        <v>-7115.3</v>
      </c>
      <c r="D27" s="81">
        <f t="shared" si="5"/>
        <v>20881.7</v>
      </c>
      <c r="E27" s="81">
        <f>E28+E29</f>
        <v>20946.7</v>
      </c>
      <c r="F27" s="32">
        <f t="shared" si="1"/>
        <v>100.31127733853087</v>
      </c>
      <c r="G27" s="32">
        <f t="shared" si="2"/>
        <v>-394.38955490281506</v>
      </c>
    </row>
    <row r="28" spans="1:7">
      <c r="A28" s="98" t="s">
        <v>224</v>
      </c>
      <c r="B28" s="95" t="s">
        <v>223</v>
      </c>
      <c r="C28" s="82">
        <v>-7103.3</v>
      </c>
      <c r="D28" s="83">
        <v>20881.7</v>
      </c>
      <c r="E28" s="84">
        <v>20946.7</v>
      </c>
      <c r="F28" s="31">
        <f t="shared" si="1"/>
        <v>100.31127733853087</v>
      </c>
      <c r="G28" s="31">
        <f t="shared" si="2"/>
        <v>-394.88688356116171</v>
      </c>
    </row>
    <row r="29" spans="1:7" ht="22.5">
      <c r="A29" s="98" t="s">
        <v>225</v>
      </c>
      <c r="B29" s="95" t="s">
        <v>226</v>
      </c>
      <c r="C29" s="82">
        <v>-12</v>
      </c>
      <c r="D29" s="83"/>
      <c r="E29" s="84"/>
      <c r="F29" s="31"/>
      <c r="G29" s="31">
        <f t="shared" si="2"/>
        <v>-100</v>
      </c>
    </row>
    <row r="30" spans="1:7" ht="21">
      <c r="A30" s="18" t="s">
        <v>227</v>
      </c>
      <c r="B30" s="80" t="s">
        <v>228</v>
      </c>
      <c r="C30" s="99">
        <f>C31</f>
        <v>1646</v>
      </c>
      <c r="D30" s="81">
        <f>D31</f>
        <v>2400</v>
      </c>
      <c r="E30" s="81">
        <f>E31</f>
        <v>1146.5</v>
      </c>
      <c r="F30" s="32">
        <f t="shared" si="1"/>
        <v>47.770833333333336</v>
      </c>
      <c r="G30" s="32">
        <f t="shared" si="2"/>
        <v>-30.346294046172545</v>
      </c>
    </row>
    <row r="31" spans="1:7" ht="33.75">
      <c r="A31" s="6" t="s">
        <v>229</v>
      </c>
      <c r="B31" s="7" t="s">
        <v>230</v>
      </c>
      <c r="C31" s="82">
        <v>1646</v>
      </c>
      <c r="D31" s="83">
        <v>2400</v>
      </c>
      <c r="E31" s="84">
        <v>1146.5</v>
      </c>
      <c r="F31" s="31">
        <f t="shared" si="1"/>
        <v>47.770833333333336</v>
      </c>
      <c r="G31" s="31">
        <f t="shared" si="2"/>
        <v>-30.346294046172545</v>
      </c>
    </row>
    <row r="32" spans="1:7">
      <c r="A32" s="16" t="s">
        <v>231</v>
      </c>
      <c r="B32" s="78" t="s">
        <v>232</v>
      </c>
      <c r="C32" s="79">
        <f>C33</f>
        <v>1793.2</v>
      </c>
      <c r="D32" s="79">
        <f t="shared" ref="D32:E33" si="6">D33</f>
        <v>4160</v>
      </c>
      <c r="E32" s="79">
        <f t="shared" si="6"/>
        <v>2146.5</v>
      </c>
      <c r="F32" s="32">
        <f t="shared" si="1"/>
        <v>51.598557692307686</v>
      </c>
      <c r="G32" s="32">
        <f t="shared" si="2"/>
        <v>19.702208342627699</v>
      </c>
    </row>
    <row r="33" spans="1:7" ht="31.5">
      <c r="A33" s="18" t="s">
        <v>233</v>
      </c>
      <c r="B33" s="80" t="s">
        <v>234</v>
      </c>
      <c r="C33" s="81">
        <f>C34</f>
        <v>1793.2</v>
      </c>
      <c r="D33" s="81">
        <f t="shared" si="6"/>
        <v>4160</v>
      </c>
      <c r="E33" s="81">
        <f>E34</f>
        <v>2146.5</v>
      </c>
      <c r="F33" s="32">
        <f t="shared" si="1"/>
        <v>51.598557692307686</v>
      </c>
      <c r="G33" s="32">
        <f t="shared" si="2"/>
        <v>19.702208342627699</v>
      </c>
    </row>
    <row r="34" spans="1:7" ht="33.75">
      <c r="A34" s="6" t="s">
        <v>235</v>
      </c>
      <c r="B34" s="7" t="s">
        <v>236</v>
      </c>
      <c r="C34" s="82">
        <v>1793.2</v>
      </c>
      <c r="D34" s="83">
        <v>4160</v>
      </c>
      <c r="E34" s="84">
        <v>2146.5</v>
      </c>
      <c r="F34" s="31">
        <f t="shared" si="1"/>
        <v>51.598557692307686</v>
      </c>
      <c r="G34" s="31">
        <f t="shared" si="2"/>
        <v>19.702208342627699</v>
      </c>
    </row>
    <row r="35" spans="1:7" ht="31.5">
      <c r="A35" s="16" t="s">
        <v>237</v>
      </c>
      <c r="B35" s="78" t="s">
        <v>238</v>
      </c>
      <c r="C35" s="86">
        <f>C36+C41</f>
        <v>11510.5</v>
      </c>
      <c r="D35" s="79">
        <f>D36+D41</f>
        <v>14255</v>
      </c>
      <c r="E35" s="79">
        <f>E36+E41</f>
        <v>14535.099999999999</v>
      </c>
      <c r="F35" s="32">
        <f t="shared" si="1"/>
        <v>101.96492458786391</v>
      </c>
      <c r="G35" s="32">
        <f t="shared" si="2"/>
        <v>26.276877633465077</v>
      </c>
    </row>
    <row r="36" spans="1:7" ht="73.5">
      <c r="A36" s="18" t="s">
        <v>239</v>
      </c>
      <c r="B36" s="80" t="s">
        <v>240</v>
      </c>
      <c r="C36" s="99">
        <f>C37+C38+C39+C40</f>
        <v>11507.9</v>
      </c>
      <c r="D36" s="81">
        <f>D37+D38+D39+D40</f>
        <v>14155</v>
      </c>
      <c r="E36" s="81">
        <f>E37+E38+E39+E40</f>
        <v>14443.199999999999</v>
      </c>
      <c r="F36" s="32">
        <f t="shared" si="1"/>
        <v>102.03602967149416</v>
      </c>
      <c r="G36" s="32">
        <f t="shared" si="2"/>
        <v>25.506825745792028</v>
      </c>
    </row>
    <row r="37" spans="1:7" ht="78.75">
      <c r="A37" s="88" t="s">
        <v>241</v>
      </c>
      <c r="B37" s="89" t="s">
        <v>242</v>
      </c>
      <c r="C37" s="82">
        <v>3864.6</v>
      </c>
      <c r="D37" s="83">
        <v>7000</v>
      </c>
      <c r="E37" s="84">
        <v>9339.2999999999993</v>
      </c>
      <c r="F37" s="31">
        <f t="shared" si="1"/>
        <v>133.4185714285714</v>
      </c>
      <c r="G37" s="31">
        <f t="shared" si="2"/>
        <v>141.66278528178853</v>
      </c>
    </row>
    <row r="38" spans="1:7" ht="67.5">
      <c r="A38" s="88" t="s">
        <v>243</v>
      </c>
      <c r="B38" s="89" t="s">
        <v>244</v>
      </c>
      <c r="C38" s="82">
        <v>12</v>
      </c>
      <c r="D38" s="83">
        <v>5</v>
      </c>
      <c r="E38" s="84">
        <v>22.4</v>
      </c>
      <c r="F38" s="31">
        <f t="shared" si="1"/>
        <v>447.99999999999994</v>
      </c>
      <c r="G38" s="31">
        <f t="shared" si="2"/>
        <v>86.666666666666657</v>
      </c>
    </row>
    <row r="39" spans="1:7" ht="56.25">
      <c r="A39" s="88" t="s">
        <v>245</v>
      </c>
      <c r="B39" s="89" t="s">
        <v>246</v>
      </c>
      <c r="C39" s="82">
        <v>104.7</v>
      </c>
      <c r="D39" s="83">
        <v>150</v>
      </c>
      <c r="E39" s="84">
        <v>119.1</v>
      </c>
      <c r="F39" s="31">
        <f t="shared" si="1"/>
        <v>79.399999999999991</v>
      </c>
      <c r="G39" s="31">
        <f t="shared" si="2"/>
        <v>13.753581661891118</v>
      </c>
    </row>
    <row r="40" spans="1:7" ht="33.75">
      <c r="A40" s="88" t="s">
        <v>247</v>
      </c>
      <c r="B40" s="89" t="s">
        <v>248</v>
      </c>
      <c r="C40" s="82">
        <v>7526.6</v>
      </c>
      <c r="D40" s="83">
        <v>7000</v>
      </c>
      <c r="E40" s="84">
        <v>4962.3999999999996</v>
      </c>
      <c r="F40" s="31">
        <f t="shared" si="1"/>
        <v>70.891428571428563</v>
      </c>
      <c r="G40" s="31">
        <f t="shared" si="2"/>
        <v>-34.068503706853036</v>
      </c>
    </row>
    <row r="41" spans="1:7" ht="73.5">
      <c r="A41" s="18" t="s">
        <v>249</v>
      </c>
      <c r="B41" s="80" t="s">
        <v>250</v>
      </c>
      <c r="C41" s="99">
        <f>C42</f>
        <v>2.6</v>
      </c>
      <c r="D41" s="100">
        <f>D42</f>
        <v>100</v>
      </c>
      <c r="E41" s="81">
        <f>E42</f>
        <v>91.9</v>
      </c>
      <c r="F41" s="32">
        <f t="shared" si="1"/>
        <v>91.9</v>
      </c>
      <c r="G41" s="32">
        <f t="shared" si="2"/>
        <v>3434.6153846153843</v>
      </c>
    </row>
    <row r="42" spans="1:7" ht="67.5">
      <c r="A42" s="88" t="s">
        <v>251</v>
      </c>
      <c r="B42" s="89" t="s">
        <v>252</v>
      </c>
      <c r="C42" s="82">
        <v>2.6</v>
      </c>
      <c r="D42" s="83">
        <v>100</v>
      </c>
      <c r="E42" s="84">
        <v>91.9</v>
      </c>
      <c r="F42" s="31">
        <f t="shared" si="1"/>
        <v>91.9</v>
      </c>
      <c r="G42" s="31">
        <f t="shared" si="2"/>
        <v>3434.6153846153843</v>
      </c>
    </row>
    <row r="43" spans="1:7" ht="21">
      <c r="A43" s="16" t="s">
        <v>253</v>
      </c>
      <c r="B43" s="78" t="s">
        <v>254</v>
      </c>
      <c r="C43" s="86">
        <f>C44</f>
        <v>260.5</v>
      </c>
      <c r="D43" s="79">
        <f>D44</f>
        <v>305.40000000000003</v>
      </c>
      <c r="E43" s="79">
        <f>E44</f>
        <v>269.3</v>
      </c>
      <c r="F43" s="32">
        <f t="shared" si="1"/>
        <v>88.179436804191212</v>
      </c>
      <c r="G43" s="32">
        <f t="shared" si="2"/>
        <v>3.3781190019193872</v>
      </c>
    </row>
    <row r="44" spans="1:7" ht="21">
      <c r="A44" s="18" t="s">
        <v>255</v>
      </c>
      <c r="B44" s="80" t="s">
        <v>256</v>
      </c>
      <c r="C44" s="81">
        <f t="shared" ref="C44:D44" si="7">C45+C46+C47+C48</f>
        <v>260.5</v>
      </c>
      <c r="D44" s="81">
        <f t="shared" si="7"/>
        <v>305.40000000000003</v>
      </c>
      <c r="E44" s="81">
        <f>E45+E46+E47+E48</f>
        <v>269.3</v>
      </c>
      <c r="F44" s="32">
        <f t="shared" si="1"/>
        <v>88.179436804191212</v>
      </c>
      <c r="G44" s="32">
        <f t="shared" si="2"/>
        <v>3.3781190019193872</v>
      </c>
    </row>
    <row r="45" spans="1:7" ht="22.5">
      <c r="A45" s="6" t="s">
        <v>257</v>
      </c>
      <c r="B45" s="7" t="s">
        <v>258</v>
      </c>
      <c r="C45" s="82">
        <v>125.2</v>
      </c>
      <c r="D45" s="83">
        <v>188.6</v>
      </c>
      <c r="E45" s="84">
        <v>180.3</v>
      </c>
      <c r="F45" s="31">
        <f t="shared" si="1"/>
        <v>95.599151643690362</v>
      </c>
      <c r="G45" s="31">
        <f t="shared" si="2"/>
        <v>44.009584664536732</v>
      </c>
    </row>
    <row r="46" spans="1:7" ht="22.5">
      <c r="A46" s="6" t="s">
        <v>259</v>
      </c>
      <c r="B46" s="7" t="s">
        <v>260</v>
      </c>
      <c r="C46" s="82">
        <v>52.1</v>
      </c>
      <c r="D46" s="83">
        <v>92</v>
      </c>
      <c r="E46" s="84">
        <v>221.5</v>
      </c>
      <c r="F46" s="31">
        <f t="shared" si="1"/>
        <v>240.76086956521738</v>
      </c>
      <c r="G46" s="31">
        <f t="shared" si="2"/>
        <v>325.14395393474086</v>
      </c>
    </row>
    <row r="47" spans="1:7">
      <c r="A47" s="101" t="s">
        <v>261</v>
      </c>
      <c r="B47" s="102" t="s">
        <v>262</v>
      </c>
      <c r="C47" s="82">
        <v>83</v>
      </c>
      <c r="D47" s="83">
        <v>24.8</v>
      </c>
      <c r="E47" s="84">
        <v>-132.5</v>
      </c>
      <c r="F47" s="31">
        <f t="shared" si="1"/>
        <v>-534.27419354838707</v>
      </c>
      <c r="G47" s="31">
        <f t="shared" si="2"/>
        <v>-259.63855421686748</v>
      </c>
    </row>
    <row r="48" spans="1:7">
      <c r="A48" s="101" t="s">
        <v>263</v>
      </c>
      <c r="B48" s="102" t="s">
        <v>264</v>
      </c>
      <c r="C48" s="82">
        <v>0.2</v>
      </c>
      <c r="D48" s="83"/>
      <c r="E48" s="84"/>
      <c r="F48" s="31"/>
      <c r="G48" s="31">
        <f t="shared" si="2"/>
        <v>-100</v>
      </c>
    </row>
    <row r="49" spans="1:7" ht="21">
      <c r="A49" s="16" t="s">
        <v>265</v>
      </c>
      <c r="B49" s="78" t="s">
        <v>266</v>
      </c>
      <c r="C49" s="79">
        <f t="shared" ref="C49:E49" si="8">C50</f>
        <v>481.8</v>
      </c>
      <c r="D49" s="79"/>
      <c r="E49" s="79">
        <f t="shared" si="8"/>
        <v>382.5</v>
      </c>
      <c r="F49" s="32"/>
      <c r="G49" s="32">
        <f t="shared" si="2"/>
        <v>-20.61021170610212</v>
      </c>
    </row>
    <row r="50" spans="1:7">
      <c r="A50" s="18" t="s">
        <v>267</v>
      </c>
      <c r="B50" s="80" t="s">
        <v>268</v>
      </c>
      <c r="C50" s="81">
        <f>C51</f>
        <v>481.8</v>
      </c>
      <c r="D50" s="81"/>
      <c r="E50" s="81">
        <f>E51</f>
        <v>382.5</v>
      </c>
      <c r="F50" s="32"/>
      <c r="G50" s="32">
        <f t="shared" si="2"/>
        <v>-20.61021170610212</v>
      </c>
    </row>
    <row r="51" spans="1:7" ht="22.5">
      <c r="A51" s="88" t="s">
        <v>269</v>
      </c>
      <c r="B51" s="89" t="s">
        <v>270</v>
      </c>
      <c r="C51" s="82">
        <v>481.8</v>
      </c>
      <c r="D51" s="83"/>
      <c r="E51" s="84">
        <v>382.5</v>
      </c>
      <c r="F51" s="31"/>
      <c r="G51" s="31">
        <f t="shared" si="2"/>
        <v>-20.61021170610212</v>
      </c>
    </row>
    <row r="52" spans="1:7" ht="21">
      <c r="A52" s="16" t="s">
        <v>271</v>
      </c>
      <c r="B52" s="78" t="s">
        <v>272</v>
      </c>
      <c r="C52" s="79">
        <f t="shared" ref="C52:D52" si="9">C53+C55+C57</f>
        <v>4741</v>
      </c>
      <c r="D52" s="79">
        <f t="shared" si="9"/>
        <v>7700</v>
      </c>
      <c r="E52" s="79">
        <f>E53+E55+E57</f>
        <v>2006</v>
      </c>
      <c r="F52" s="32">
        <f t="shared" si="1"/>
        <v>26.051948051948052</v>
      </c>
      <c r="G52" s="32">
        <f t="shared" si="2"/>
        <v>-57.688251423750266</v>
      </c>
    </row>
    <row r="53" spans="1:7" ht="63">
      <c r="A53" s="18" t="s">
        <v>273</v>
      </c>
      <c r="B53" s="80" t="s">
        <v>274</v>
      </c>
      <c r="C53" s="81">
        <f>C54</f>
        <v>965.1</v>
      </c>
      <c r="D53" s="100">
        <f>D54</f>
        <v>4100</v>
      </c>
      <c r="E53" s="81"/>
      <c r="F53" s="32"/>
      <c r="G53" s="32">
        <f t="shared" si="2"/>
        <v>-100</v>
      </c>
    </row>
    <row r="54" spans="1:7" ht="78.75">
      <c r="A54" s="88" t="s">
        <v>275</v>
      </c>
      <c r="B54" s="89" t="s">
        <v>276</v>
      </c>
      <c r="C54" s="85">
        <v>965.1</v>
      </c>
      <c r="D54" s="83">
        <v>4100</v>
      </c>
      <c r="E54" s="84"/>
      <c r="F54" s="32"/>
      <c r="G54" s="31">
        <f t="shared" si="2"/>
        <v>-100</v>
      </c>
    </row>
    <row r="55" spans="1:7" ht="31.5">
      <c r="A55" s="18" t="s">
        <v>277</v>
      </c>
      <c r="B55" s="80" t="s">
        <v>278</v>
      </c>
      <c r="C55" s="81">
        <f t="shared" ref="C55:D55" si="10">C56</f>
        <v>1853.1</v>
      </c>
      <c r="D55" s="81">
        <f t="shared" si="10"/>
        <v>2500</v>
      </c>
      <c r="E55" s="81">
        <f>E56</f>
        <v>1299.8</v>
      </c>
      <c r="F55" s="32">
        <f t="shared" si="1"/>
        <v>51.99199999999999</v>
      </c>
      <c r="G55" s="32">
        <f t="shared" si="2"/>
        <v>-29.858075657007177</v>
      </c>
    </row>
    <row r="56" spans="1:7" ht="56.25">
      <c r="A56" s="88" t="s">
        <v>279</v>
      </c>
      <c r="B56" s="89" t="s">
        <v>280</v>
      </c>
      <c r="C56" s="82">
        <v>1853.1</v>
      </c>
      <c r="D56" s="83">
        <v>2500</v>
      </c>
      <c r="E56" s="84">
        <v>1299.8</v>
      </c>
      <c r="F56" s="31">
        <f t="shared" si="1"/>
        <v>51.99199999999999</v>
      </c>
      <c r="G56" s="31">
        <f t="shared" si="2"/>
        <v>-29.858075657007177</v>
      </c>
    </row>
    <row r="57" spans="1:7" ht="63">
      <c r="A57" s="18" t="s">
        <v>281</v>
      </c>
      <c r="B57" s="80" t="s">
        <v>282</v>
      </c>
      <c r="C57" s="81">
        <f t="shared" ref="C57:D57" si="11">C58+C59</f>
        <v>1922.8</v>
      </c>
      <c r="D57" s="81">
        <f t="shared" si="11"/>
        <v>1100</v>
      </c>
      <c r="E57" s="81">
        <f>E58+E59</f>
        <v>706.2</v>
      </c>
      <c r="F57" s="32">
        <f t="shared" si="1"/>
        <v>64.2</v>
      </c>
      <c r="G57" s="32">
        <f t="shared" si="2"/>
        <v>-63.272311212814643</v>
      </c>
    </row>
    <row r="58" spans="1:7" ht="78.75">
      <c r="A58" s="88" t="s">
        <v>283</v>
      </c>
      <c r="B58" s="89" t="s">
        <v>284</v>
      </c>
      <c r="C58" s="82">
        <v>579</v>
      </c>
      <c r="D58" s="83">
        <v>700</v>
      </c>
      <c r="E58" s="84">
        <v>421.2</v>
      </c>
      <c r="F58" s="31">
        <f t="shared" si="1"/>
        <v>60.171428571428564</v>
      </c>
      <c r="G58" s="31">
        <f t="shared" si="2"/>
        <v>-27.253886010362692</v>
      </c>
    </row>
    <row r="59" spans="1:7" ht="56.25">
      <c r="A59" s="88" t="s">
        <v>285</v>
      </c>
      <c r="B59" s="89" t="s">
        <v>286</v>
      </c>
      <c r="C59" s="85">
        <v>1343.8</v>
      </c>
      <c r="D59" s="83">
        <v>400</v>
      </c>
      <c r="E59" s="84">
        <v>285</v>
      </c>
      <c r="F59" s="31">
        <f t="shared" si="1"/>
        <v>71.25</v>
      </c>
      <c r="G59" s="31">
        <f t="shared" si="2"/>
        <v>-78.791486828397083</v>
      </c>
    </row>
    <row r="60" spans="1:7">
      <c r="A60" s="16" t="s">
        <v>287</v>
      </c>
      <c r="B60" s="78" t="s">
        <v>288</v>
      </c>
      <c r="C60" s="86">
        <f>C61+C76+C81+C86</f>
        <v>1608.3000000000002</v>
      </c>
      <c r="D60" s="103">
        <f>D61+D81+D86</f>
        <v>2381.5</v>
      </c>
      <c r="E60" s="103">
        <f>E61+E81+E86+E76+E79</f>
        <v>1686.8</v>
      </c>
      <c r="F60" s="32">
        <f t="shared" si="1"/>
        <v>70.829309258870452</v>
      </c>
      <c r="G60" s="32">
        <f t="shared" si="2"/>
        <v>4.8809301747186282</v>
      </c>
    </row>
    <row r="61" spans="1:7" ht="31.5">
      <c r="A61" s="18" t="s">
        <v>289</v>
      </c>
      <c r="B61" s="80" t="s">
        <v>290</v>
      </c>
      <c r="C61" s="100">
        <f>C62+C63+C64+C66+C68+C69+C70+C71+C72+C73+C74</f>
        <v>1246.3000000000002</v>
      </c>
      <c r="D61" s="100">
        <f>D62+D63+D64+D66+D68+D69+D70+D71+D72+D73+D74</f>
        <v>66</v>
      </c>
      <c r="E61" s="100">
        <f>E62+E63+E64+E66+E68+E69+E70+E71+E72+E73+E74+E65+E75+E67</f>
        <v>863.1</v>
      </c>
      <c r="F61" s="32">
        <f t="shared" si="1"/>
        <v>1307.7272727272727</v>
      </c>
      <c r="G61" s="32">
        <f t="shared" si="2"/>
        <v>-30.747011153012934</v>
      </c>
    </row>
    <row r="62" spans="1:7" ht="67.5">
      <c r="A62" s="88" t="s">
        <v>291</v>
      </c>
      <c r="B62" s="89" t="s">
        <v>292</v>
      </c>
      <c r="C62" s="82">
        <v>39</v>
      </c>
      <c r="D62" s="83">
        <v>4</v>
      </c>
      <c r="E62" s="84">
        <v>101.8</v>
      </c>
      <c r="F62" s="31">
        <f t="shared" si="1"/>
        <v>2545</v>
      </c>
      <c r="G62" s="31">
        <f t="shared" si="2"/>
        <v>161.02564102564105</v>
      </c>
    </row>
    <row r="63" spans="1:7" ht="90">
      <c r="A63" s="88" t="s">
        <v>293</v>
      </c>
      <c r="B63" s="89" t="s">
        <v>294</v>
      </c>
      <c r="C63" s="82">
        <v>267.5</v>
      </c>
      <c r="D63" s="83">
        <v>20</v>
      </c>
      <c r="E63" s="84">
        <v>168.8</v>
      </c>
      <c r="F63" s="31">
        <f t="shared" si="1"/>
        <v>844.00000000000011</v>
      </c>
      <c r="G63" s="31">
        <f t="shared" si="2"/>
        <v>-36.89719626168224</v>
      </c>
    </row>
    <row r="64" spans="1:7" ht="67.5">
      <c r="A64" s="88" t="s">
        <v>295</v>
      </c>
      <c r="B64" s="89" t="s">
        <v>296</v>
      </c>
      <c r="C64" s="82">
        <v>43.3</v>
      </c>
      <c r="D64" s="83">
        <v>16</v>
      </c>
      <c r="E64" s="84">
        <v>15</v>
      </c>
      <c r="F64" s="31">
        <f t="shared" si="1"/>
        <v>93.75</v>
      </c>
      <c r="G64" s="31">
        <f t="shared" si="2"/>
        <v>-65.357967667436498</v>
      </c>
    </row>
    <row r="65" spans="1:7" ht="67.5">
      <c r="A65" s="88" t="s">
        <v>297</v>
      </c>
      <c r="B65" s="104" t="s">
        <v>298</v>
      </c>
      <c r="C65" s="82"/>
      <c r="D65" s="83"/>
      <c r="E65" s="84">
        <v>20</v>
      </c>
      <c r="F65" s="31"/>
      <c r="G65" s="31"/>
    </row>
    <row r="66" spans="1:7" ht="78.75">
      <c r="A66" s="88" t="s">
        <v>299</v>
      </c>
      <c r="B66" s="89" t="s">
        <v>300</v>
      </c>
      <c r="C66" s="82">
        <v>506</v>
      </c>
      <c r="D66" s="83"/>
      <c r="E66" s="84">
        <v>9.5</v>
      </c>
      <c r="F66" s="31"/>
      <c r="G66" s="31">
        <f t="shared" si="2"/>
        <v>-98.122529644268781</v>
      </c>
    </row>
    <row r="67" spans="1:7" ht="56.25">
      <c r="A67" s="88" t="s">
        <v>301</v>
      </c>
      <c r="B67" s="105" t="s">
        <v>302</v>
      </c>
      <c r="C67" s="82"/>
      <c r="D67" s="83"/>
      <c r="E67" s="84">
        <v>10</v>
      </c>
      <c r="F67" s="31"/>
      <c r="G67" s="31"/>
    </row>
    <row r="68" spans="1:7" ht="67.5">
      <c r="A68" s="88" t="s">
        <v>303</v>
      </c>
      <c r="B68" s="89" t="s">
        <v>304</v>
      </c>
      <c r="C68" s="106">
        <v>6</v>
      </c>
      <c r="D68" s="83"/>
      <c r="E68" s="84"/>
      <c r="F68" s="31"/>
      <c r="G68" s="31">
        <f t="shared" ref="G68:G81" si="12">E68*100/C68-100</f>
        <v>-100</v>
      </c>
    </row>
    <row r="69" spans="1:7" ht="67.5">
      <c r="A69" s="88" t="s">
        <v>305</v>
      </c>
      <c r="B69" s="89" t="s">
        <v>306</v>
      </c>
      <c r="C69" s="85">
        <v>18</v>
      </c>
      <c r="D69" s="83"/>
      <c r="E69" s="84">
        <v>10</v>
      </c>
      <c r="F69" s="31"/>
      <c r="G69" s="31">
        <f t="shared" si="12"/>
        <v>-44.444444444444443</v>
      </c>
    </row>
    <row r="70" spans="1:7" ht="90">
      <c r="A70" s="88" t="s">
        <v>307</v>
      </c>
      <c r="B70" s="89" t="s">
        <v>308</v>
      </c>
      <c r="C70" s="85">
        <v>78.7</v>
      </c>
      <c r="D70" s="83"/>
      <c r="E70" s="84">
        <v>26.8</v>
      </c>
      <c r="F70" s="31"/>
      <c r="G70" s="31">
        <f t="shared" si="12"/>
        <v>-65.946632782719178</v>
      </c>
    </row>
    <row r="71" spans="1:7" ht="101.25">
      <c r="A71" s="88" t="s">
        <v>309</v>
      </c>
      <c r="B71" s="89" t="s">
        <v>310</v>
      </c>
      <c r="C71" s="82">
        <v>37.700000000000003</v>
      </c>
      <c r="D71" s="83"/>
      <c r="E71" s="84">
        <v>14</v>
      </c>
      <c r="F71" s="31"/>
      <c r="G71" s="31">
        <f t="shared" si="12"/>
        <v>-62.864721485411145</v>
      </c>
    </row>
    <row r="72" spans="1:7" ht="78.75">
      <c r="A72" s="88" t="s">
        <v>311</v>
      </c>
      <c r="B72" s="89" t="s">
        <v>312</v>
      </c>
      <c r="C72" s="82">
        <v>4.3</v>
      </c>
      <c r="D72" s="83"/>
      <c r="E72" s="84">
        <v>2.9</v>
      </c>
      <c r="F72" s="31"/>
      <c r="G72" s="31">
        <f t="shared" si="12"/>
        <v>-32.558139534883722</v>
      </c>
    </row>
    <row r="73" spans="1:7" ht="67.5">
      <c r="A73" s="88" t="s">
        <v>313</v>
      </c>
      <c r="B73" s="89" t="s">
        <v>314</v>
      </c>
      <c r="C73" s="82">
        <v>72.900000000000006</v>
      </c>
      <c r="D73" s="83">
        <v>10</v>
      </c>
      <c r="E73" s="84">
        <v>169.9</v>
      </c>
      <c r="F73" s="31">
        <f t="shared" si="1"/>
        <v>1699.0000000000002</v>
      </c>
      <c r="G73" s="31">
        <f t="shared" si="12"/>
        <v>133.05898491083676</v>
      </c>
    </row>
    <row r="74" spans="1:7" ht="78.75">
      <c r="A74" s="88" t="s">
        <v>315</v>
      </c>
      <c r="B74" s="89" t="s">
        <v>316</v>
      </c>
      <c r="C74" s="82">
        <v>172.9</v>
      </c>
      <c r="D74" s="83">
        <v>16</v>
      </c>
      <c r="E74" s="84">
        <v>299.39999999999998</v>
      </c>
      <c r="F74" s="31">
        <f t="shared" ref="F74:F92" si="13">E74/D74*100</f>
        <v>1871.2499999999998</v>
      </c>
      <c r="G74" s="31">
        <f t="shared" si="12"/>
        <v>73.163678426836299</v>
      </c>
    </row>
    <row r="75" spans="1:7" ht="67.5">
      <c r="A75" s="88" t="s">
        <v>317</v>
      </c>
      <c r="B75" s="105" t="s">
        <v>306</v>
      </c>
      <c r="C75" s="82"/>
      <c r="D75" s="83"/>
      <c r="E75" s="84">
        <v>15</v>
      </c>
      <c r="F75" s="31"/>
      <c r="G75" s="31"/>
    </row>
    <row r="76" spans="1:7" ht="94.5">
      <c r="A76" s="18" t="s">
        <v>318</v>
      </c>
      <c r="B76" s="80" t="s">
        <v>319</v>
      </c>
      <c r="C76" s="81">
        <f>C77</f>
        <v>4.9000000000000004</v>
      </c>
      <c r="D76" s="81"/>
      <c r="E76" s="81">
        <f>E77+E78</f>
        <v>416.2</v>
      </c>
      <c r="F76" s="31"/>
      <c r="G76" s="32">
        <f t="shared" ref="G76" si="14">E76*100/C76-100</f>
        <v>8393.8775510204068</v>
      </c>
    </row>
    <row r="77" spans="1:7" ht="67.5">
      <c r="A77" s="88" t="s">
        <v>320</v>
      </c>
      <c r="B77" s="89" t="s">
        <v>321</v>
      </c>
      <c r="C77" s="85">
        <v>4.9000000000000004</v>
      </c>
      <c r="D77" s="83"/>
      <c r="E77" s="84"/>
      <c r="F77" s="31"/>
      <c r="G77" s="31"/>
    </row>
    <row r="78" spans="1:7" ht="67.5">
      <c r="A78" s="107" t="s">
        <v>322</v>
      </c>
      <c r="B78" s="108" t="s">
        <v>323</v>
      </c>
      <c r="C78" s="109"/>
      <c r="D78" s="110"/>
      <c r="E78" s="111">
        <v>416.2</v>
      </c>
      <c r="F78" s="112"/>
      <c r="G78" s="112"/>
    </row>
    <row r="79" spans="1:7" ht="56.25">
      <c r="A79" s="18" t="s">
        <v>324</v>
      </c>
      <c r="B79" s="113" t="s">
        <v>325</v>
      </c>
      <c r="C79" s="109"/>
      <c r="D79" s="110"/>
      <c r="E79" s="114">
        <f>E80</f>
        <v>1.6</v>
      </c>
      <c r="F79" s="112"/>
      <c r="G79" s="112"/>
    </row>
    <row r="80" spans="1:7" ht="45">
      <c r="A80" s="107" t="s">
        <v>326</v>
      </c>
      <c r="B80" s="105" t="s">
        <v>327</v>
      </c>
      <c r="C80" s="85"/>
      <c r="D80" s="83"/>
      <c r="E80" s="84">
        <v>1.6</v>
      </c>
      <c r="F80" s="31"/>
      <c r="G80" s="31"/>
    </row>
    <row r="81" spans="1:7" ht="21">
      <c r="A81" s="18" t="s">
        <v>328</v>
      </c>
      <c r="B81" s="80" t="s">
        <v>329</v>
      </c>
      <c r="C81" s="99">
        <f>C83+C84+C85</f>
        <v>281.09999999999997</v>
      </c>
      <c r="D81" s="100">
        <f>D83+D84+D85+D82</f>
        <v>1880.5</v>
      </c>
      <c r="E81" s="100">
        <f>E83+E84+E85+E82</f>
        <v>316.10000000000002</v>
      </c>
      <c r="F81" s="32">
        <f t="shared" si="13"/>
        <v>16.809359212975274</v>
      </c>
      <c r="G81" s="32">
        <f t="shared" si="12"/>
        <v>12.451085023123468</v>
      </c>
    </row>
    <row r="82" spans="1:7" ht="56.25">
      <c r="A82" s="88" t="s">
        <v>330</v>
      </c>
      <c r="B82" s="105" t="s">
        <v>331</v>
      </c>
      <c r="C82" s="82"/>
      <c r="D82" s="83"/>
      <c r="E82" s="84">
        <v>3.1</v>
      </c>
      <c r="F82" s="31"/>
      <c r="G82" s="31"/>
    </row>
    <row r="83" spans="1:7" ht="45">
      <c r="A83" s="90" t="s">
        <v>332</v>
      </c>
      <c r="B83" s="115" t="s">
        <v>333</v>
      </c>
      <c r="C83" s="82">
        <v>18.5</v>
      </c>
      <c r="D83" s="83">
        <v>74.5</v>
      </c>
      <c r="E83" s="84">
        <v>147.5</v>
      </c>
      <c r="F83" s="31">
        <f t="shared" ref="F83:F87" si="15">E83/D83*100</f>
        <v>197.98657718120805</v>
      </c>
      <c r="G83" s="31">
        <f t="shared" ref="G83:G92" si="16">E83*100/C83-100</f>
        <v>697.29729729729729</v>
      </c>
    </row>
    <row r="84" spans="1:7" ht="56.25">
      <c r="A84" s="88" t="s">
        <v>334</v>
      </c>
      <c r="B84" s="89" t="s">
        <v>335</v>
      </c>
      <c r="C84" s="116">
        <v>253.2</v>
      </c>
      <c r="D84" s="83">
        <v>1803</v>
      </c>
      <c r="E84" s="84">
        <v>165.1</v>
      </c>
      <c r="F84" s="31">
        <f t="shared" si="15"/>
        <v>9.1569606211869097</v>
      </c>
      <c r="G84" s="31">
        <f t="shared" si="16"/>
        <v>-34.794628751974727</v>
      </c>
    </row>
    <row r="85" spans="1:7" ht="67.5">
      <c r="A85" s="88" t="s">
        <v>336</v>
      </c>
      <c r="B85" s="89" t="s">
        <v>337</v>
      </c>
      <c r="C85" s="116">
        <v>9.4</v>
      </c>
      <c r="D85" s="83">
        <v>3</v>
      </c>
      <c r="E85" s="84">
        <v>0.4</v>
      </c>
      <c r="F85" s="31">
        <f t="shared" si="15"/>
        <v>13.333333333333334</v>
      </c>
      <c r="G85" s="31">
        <f t="shared" si="16"/>
        <v>-95.744680851063833</v>
      </c>
    </row>
    <row r="86" spans="1:7" ht="21">
      <c r="A86" s="18" t="s">
        <v>338</v>
      </c>
      <c r="B86" s="80" t="s">
        <v>339</v>
      </c>
      <c r="C86" s="99">
        <f>C87</f>
        <v>76</v>
      </c>
      <c r="D86" s="100">
        <f>D87</f>
        <v>435</v>
      </c>
      <c r="E86" s="81">
        <f>E87</f>
        <v>89.8</v>
      </c>
      <c r="F86" s="32">
        <f t="shared" si="15"/>
        <v>20.643678160919539</v>
      </c>
      <c r="G86" s="32">
        <f t="shared" si="16"/>
        <v>18.15789473684211</v>
      </c>
    </row>
    <row r="87" spans="1:7" ht="90">
      <c r="A87" s="6" t="s">
        <v>340</v>
      </c>
      <c r="B87" s="7" t="s">
        <v>341</v>
      </c>
      <c r="C87" s="82">
        <v>76</v>
      </c>
      <c r="D87" s="83">
        <v>435</v>
      </c>
      <c r="E87" s="84">
        <v>89.8</v>
      </c>
      <c r="F87" s="31">
        <f t="shared" si="15"/>
        <v>20.643678160919539</v>
      </c>
      <c r="G87" s="31">
        <f t="shared" si="16"/>
        <v>18.15789473684211</v>
      </c>
    </row>
    <row r="88" spans="1:7">
      <c r="A88" s="16" t="s">
        <v>342</v>
      </c>
      <c r="B88" s="78" t="s">
        <v>343</v>
      </c>
      <c r="C88" s="86">
        <f>C89+C91</f>
        <v>704.5</v>
      </c>
      <c r="D88" s="86"/>
      <c r="E88" s="86">
        <f t="shared" ref="E88" si="17">E89+E91</f>
        <v>145.6</v>
      </c>
      <c r="F88" s="32"/>
      <c r="G88" s="32">
        <f t="shared" si="16"/>
        <v>-79.33286018452803</v>
      </c>
    </row>
    <row r="89" spans="1:7">
      <c r="A89" s="18" t="s">
        <v>344</v>
      </c>
      <c r="B89" s="80" t="s">
        <v>345</v>
      </c>
      <c r="C89" s="99">
        <f>C90</f>
        <v>48.2</v>
      </c>
      <c r="D89" s="100"/>
      <c r="E89" s="81">
        <f>E90</f>
        <v>140.9</v>
      </c>
      <c r="F89" s="31"/>
      <c r="G89" s="31">
        <f t="shared" si="16"/>
        <v>192.32365145228215</v>
      </c>
    </row>
    <row r="90" spans="1:7" ht="22.5">
      <c r="A90" s="6" t="s">
        <v>346</v>
      </c>
      <c r="B90" s="7" t="s">
        <v>347</v>
      </c>
      <c r="C90" s="82">
        <v>48.2</v>
      </c>
      <c r="D90" s="83"/>
      <c r="E90" s="84">
        <v>140.9</v>
      </c>
      <c r="F90" s="31"/>
      <c r="G90" s="31">
        <f t="shared" si="16"/>
        <v>192.32365145228215</v>
      </c>
    </row>
    <row r="91" spans="1:7">
      <c r="A91" s="117" t="s">
        <v>348</v>
      </c>
      <c r="B91" s="118" t="s">
        <v>349</v>
      </c>
      <c r="C91" s="119">
        <f>C92</f>
        <v>656.3</v>
      </c>
      <c r="D91" s="119"/>
      <c r="E91" s="119">
        <f t="shared" ref="E91" si="18">E92</f>
        <v>4.7</v>
      </c>
      <c r="F91" s="31"/>
      <c r="G91" s="32">
        <f t="shared" si="16"/>
        <v>-99.28386408654579</v>
      </c>
    </row>
    <row r="92" spans="1:7" ht="22.5">
      <c r="A92" s="120" t="s">
        <v>350</v>
      </c>
      <c r="B92" s="121" t="s">
        <v>351</v>
      </c>
      <c r="C92" s="82">
        <v>656.3</v>
      </c>
      <c r="D92" s="83"/>
      <c r="E92" s="84">
        <v>4.7</v>
      </c>
      <c r="F92" s="31"/>
      <c r="G92" s="31">
        <f t="shared" si="16"/>
        <v>-99.28386408654579</v>
      </c>
    </row>
    <row r="93" spans="1:7">
      <c r="A93" s="14" t="s">
        <v>5</v>
      </c>
      <c r="B93" s="15" t="s">
        <v>6</v>
      </c>
      <c r="C93" s="3">
        <f>C94+C123+C127+C130</f>
        <v>552858.48899999994</v>
      </c>
      <c r="D93" s="3">
        <f>D94+D123+D127+D130</f>
        <v>1375226.54363</v>
      </c>
      <c r="E93" s="3">
        <f t="shared" ref="E93" si="19">E94+E123+E127+E130</f>
        <v>627155.30870000005</v>
      </c>
      <c r="F93" s="32">
        <f>E93/D93*100</f>
        <v>45.603781544572492</v>
      </c>
      <c r="G93" s="32">
        <f>E93*100/C93-100</f>
        <v>13.438668516130917</v>
      </c>
    </row>
    <row r="94" spans="1:7" ht="31.5">
      <c r="A94" s="16" t="s">
        <v>7</v>
      </c>
      <c r="B94" s="17" t="s">
        <v>8</v>
      </c>
      <c r="C94" s="4">
        <v>550318.39859999996</v>
      </c>
      <c r="D94" s="23">
        <f>D95+D99+D112+D120</f>
        <v>1374101.0232299999</v>
      </c>
      <c r="E94" s="4">
        <v>625812.11060000001</v>
      </c>
      <c r="F94" s="32">
        <f t="shared" ref="F94:F135" si="20">E94/D94*100</f>
        <v>45.543384366962243</v>
      </c>
      <c r="G94" s="32">
        <f t="shared" ref="G94:G135" si="21">E94*100/C94-100</f>
        <v>13.718187905775039</v>
      </c>
    </row>
    <row r="95" spans="1:7" ht="21">
      <c r="A95" s="18" t="s">
        <v>9</v>
      </c>
      <c r="B95" s="19" t="s">
        <v>10</v>
      </c>
      <c r="C95" s="5">
        <v>47567.95</v>
      </c>
      <c r="D95" s="24">
        <v>74916.78</v>
      </c>
      <c r="E95" s="5">
        <v>39339.730000000003</v>
      </c>
      <c r="F95" s="32">
        <f t="shared" si="20"/>
        <v>52.511239805020992</v>
      </c>
      <c r="G95" s="32">
        <f t="shared" si="21"/>
        <v>-17.297823429430935</v>
      </c>
    </row>
    <row r="96" spans="1:7">
      <c r="A96" s="6" t="s">
        <v>11</v>
      </c>
      <c r="B96" s="20" t="s">
        <v>12</v>
      </c>
      <c r="C96" s="2">
        <v>24921.7</v>
      </c>
      <c r="D96" s="25">
        <v>28364.1</v>
      </c>
      <c r="E96" s="2">
        <v>14182.05</v>
      </c>
      <c r="F96" s="31">
        <f t="shared" si="20"/>
        <v>50</v>
      </c>
      <c r="G96" s="31">
        <f t="shared" si="21"/>
        <v>-43.093569058290569</v>
      </c>
    </row>
    <row r="97" spans="1:7" ht="22.5">
      <c r="A97" s="6" t="s">
        <v>13</v>
      </c>
      <c r="B97" s="20" t="s">
        <v>14</v>
      </c>
      <c r="C97" s="2">
        <v>22646.25</v>
      </c>
      <c r="D97" s="25">
        <v>42790</v>
      </c>
      <c r="E97" s="2">
        <v>21395</v>
      </c>
      <c r="F97" s="31">
        <f t="shared" si="20"/>
        <v>50</v>
      </c>
      <c r="G97" s="31">
        <f t="shared" si="21"/>
        <v>-5.5251973284760112</v>
      </c>
    </row>
    <row r="98" spans="1:7">
      <c r="A98" s="6" t="s">
        <v>15</v>
      </c>
      <c r="B98" s="20" t="s">
        <v>16</v>
      </c>
      <c r="C98" s="26"/>
      <c r="D98" s="25">
        <v>3762.68</v>
      </c>
      <c r="E98" s="2">
        <v>3762.68</v>
      </c>
      <c r="F98" s="31">
        <f t="shared" si="20"/>
        <v>100</v>
      </c>
      <c r="G98" s="31"/>
    </row>
    <row r="99" spans="1:7" ht="21">
      <c r="A99" s="18" t="s">
        <v>17</v>
      </c>
      <c r="B99" s="19" t="s">
        <v>18</v>
      </c>
      <c r="C99" s="5">
        <v>99970.103199999998</v>
      </c>
      <c r="D99" s="24">
        <f>D100+D101+D102+D103+D104+D105+D106+D107+D108+D109+D110+D111</f>
        <v>477830.34857999999</v>
      </c>
      <c r="E99" s="5">
        <v>134322.71660000001</v>
      </c>
      <c r="F99" s="32">
        <f t="shared" si="20"/>
        <v>28.110963859699517</v>
      </c>
      <c r="G99" s="32">
        <f t="shared" si="21"/>
        <v>34.362886803541898</v>
      </c>
    </row>
    <row r="100" spans="1:7" ht="22.5">
      <c r="A100" s="6" t="s">
        <v>19</v>
      </c>
      <c r="B100" s="20" t="s">
        <v>20</v>
      </c>
      <c r="C100" s="27"/>
      <c r="D100" s="25">
        <v>56867.644399999997</v>
      </c>
      <c r="E100" s="2">
        <v>142.215</v>
      </c>
      <c r="F100" s="31">
        <f t="shared" si="20"/>
        <v>0.25008069439218766</v>
      </c>
      <c r="G100" s="31"/>
    </row>
    <row r="101" spans="1:7" ht="101.25">
      <c r="A101" s="6" t="s">
        <v>21</v>
      </c>
      <c r="B101" s="20" t="s">
        <v>22</v>
      </c>
      <c r="C101" s="2">
        <v>2125.7332000000001</v>
      </c>
      <c r="D101" s="25">
        <v>136653.3308</v>
      </c>
      <c r="E101" s="2">
        <v>0</v>
      </c>
      <c r="F101" s="31">
        <f t="shared" si="20"/>
        <v>0</v>
      </c>
      <c r="G101" s="31">
        <f t="shared" si="21"/>
        <v>-100</v>
      </c>
    </row>
    <row r="102" spans="1:7" ht="67.5">
      <c r="A102" s="6" t="s">
        <v>23</v>
      </c>
      <c r="B102" s="20" t="s">
        <v>24</v>
      </c>
      <c r="C102" s="2">
        <v>89.504599999999996</v>
      </c>
      <c r="D102" s="25">
        <v>2928.3483999999999</v>
      </c>
      <c r="E102" s="2">
        <v>0</v>
      </c>
      <c r="F102" s="31">
        <f t="shared" si="20"/>
        <v>0</v>
      </c>
      <c r="G102" s="31">
        <f t="shared" si="21"/>
        <v>-100</v>
      </c>
    </row>
    <row r="103" spans="1:7" ht="45">
      <c r="A103" s="6" t="s">
        <v>25</v>
      </c>
      <c r="B103" s="20" t="s">
        <v>26</v>
      </c>
      <c r="C103" s="2">
        <v>8001.7</v>
      </c>
      <c r="D103" s="25">
        <v>15481.6</v>
      </c>
      <c r="E103" s="2">
        <v>8381.6</v>
      </c>
      <c r="F103" s="31">
        <f t="shared" si="20"/>
        <v>54.139107069036797</v>
      </c>
      <c r="G103" s="31">
        <f t="shared" si="21"/>
        <v>4.7477411050151801</v>
      </c>
    </row>
    <row r="104" spans="1:7" ht="45">
      <c r="A104" s="6" t="s">
        <v>27</v>
      </c>
      <c r="B104" s="20" t="s">
        <v>28</v>
      </c>
      <c r="C104" s="2">
        <v>814.33360000000005</v>
      </c>
      <c r="D104" s="25">
        <v>932.04669999999999</v>
      </c>
      <c r="E104" s="2">
        <v>932.04669999999999</v>
      </c>
      <c r="F104" s="31">
        <f t="shared" si="20"/>
        <v>100</v>
      </c>
      <c r="G104" s="31">
        <f t="shared" si="21"/>
        <v>14.455144672895713</v>
      </c>
    </row>
    <row r="105" spans="1:7" ht="45">
      <c r="A105" s="6" t="s">
        <v>29</v>
      </c>
      <c r="B105" s="20" t="s">
        <v>30</v>
      </c>
      <c r="C105" s="26"/>
      <c r="D105" s="25">
        <v>535.6</v>
      </c>
      <c r="E105" s="2">
        <v>535.6</v>
      </c>
      <c r="F105" s="31">
        <f t="shared" si="20"/>
        <v>100</v>
      </c>
      <c r="G105" s="31"/>
    </row>
    <row r="106" spans="1:7" ht="22.5">
      <c r="A106" s="6" t="s">
        <v>31</v>
      </c>
      <c r="B106" s="20" t="s">
        <v>32</v>
      </c>
      <c r="C106" s="2">
        <v>785.9923</v>
      </c>
      <c r="D106" s="25">
        <v>787.75189999999998</v>
      </c>
      <c r="E106" s="2">
        <v>787.75189999999998</v>
      </c>
      <c r="F106" s="31">
        <f t="shared" si="20"/>
        <v>100</v>
      </c>
      <c r="G106" s="31">
        <f t="shared" si="21"/>
        <v>0.22386987760567933</v>
      </c>
    </row>
    <row r="107" spans="1:7" ht="22.5">
      <c r="A107" s="6" t="s">
        <v>33</v>
      </c>
      <c r="B107" s="20" t="s">
        <v>34</v>
      </c>
      <c r="C107" s="26"/>
      <c r="D107" s="25">
        <v>1954.2648999999999</v>
      </c>
      <c r="E107" s="2">
        <v>0</v>
      </c>
      <c r="F107" s="31">
        <f t="shared" si="20"/>
        <v>0</v>
      </c>
      <c r="G107" s="31"/>
    </row>
    <row r="108" spans="1:7" ht="22.5">
      <c r="A108" s="6" t="s">
        <v>35</v>
      </c>
      <c r="B108" s="20" t="s">
        <v>36</v>
      </c>
      <c r="C108" s="27"/>
      <c r="D108" s="25">
        <v>55555.5556</v>
      </c>
      <c r="E108" s="2">
        <v>11547.0072</v>
      </c>
      <c r="F108" s="31">
        <f t="shared" si="20"/>
        <v>20.784612943372309</v>
      </c>
      <c r="G108" s="31"/>
    </row>
    <row r="109" spans="1:7">
      <c r="A109" s="6" t="s">
        <v>37</v>
      </c>
      <c r="B109" s="20" t="s">
        <v>38</v>
      </c>
      <c r="C109" s="2">
        <v>2769.1660999999999</v>
      </c>
      <c r="D109" s="25">
        <v>408.18630000000002</v>
      </c>
      <c r="E109" s="2">
        <v>408.18630000000002</v>
      </c>
      <c r="F109" s="31">
        <f t="shared" si="20"/>
        <v>100</v>
      </c>
      <c r="G109" s="31">
        <f t="shared" si="21"/>
        <v>-85.259594937262875</v>
      </c>
    </row>
    <row r="110" spans="1:7" ht="22.5">
      <c r="A110" s="6" t="s">
        <v>39</v>
      </c>
      <c r="B110" s="20" t="s">
        <v>40</v>
      </c>
      <c r="C110" s="27"/>
      <c r="D110" s="25">
        <v>49170.694499999998</v>
      </c>
      <c r="E110" s="2">
        <v>15000</v>
      </c>
      <c r="F110" s="31">
        <f t="shared" si="20"/>
        <v>30.505975464715068</v>
      </c>
      <c r="G110" s="31"/>
    </row>
    <row r="111" spans="1:7">
      <c r="A111" s="6" t="s">
        <v>41</v>
      </c>
      <c r="B111" s="20" t="s">
        <v>42</v>
      </c>
      <c r="C111" s="2">
        <v>85383.6734</v>
      </c>
      <c r="D111" s="25">
        <v>156555.32508000001</v>
      </c>
      <c r="E111" s="2">
        <v>96588.309500000003</v>
      </c>
      <c r="F111" s="31">
        <f t="shared" si="20"/>
        <v>61.695959208441629</v>
      </c>
      <c r="G111" s="31">
        <f t="shared" si="21"/>
        <v>13.122691556627274</v>
      </c>
    </row>
    <row r="112" spans="1:7" ht="21">
      <c r="A112" s="18" t="s">
        <v>43</v>
      </c>
      <c r="B112" s="19" t="s">
        <v>44</v>
      </c>
      <c r="C112" s="5">
        <f>C113+C114+C115+C116+C117+C118+C119</f>
        <v>385904.79109999997</v>
      </c>
      <c r="D112" s="24">
        <f>D113+D114+D116+D117+D118+D119</f>
        <v>798054.03674999997</v>
      </c>
      <c r="E112" s="5">
        <v>437368.36210000003</v>
      </c>
      <c r="F112" s="32">
        <f t="shared" si="20"/>
        <v>54.804354336849357</v>
      </c>
      <c r="G112" s="32">
        <f t="shared" si="21"/>
        <v>13.335820696422559</v>
      </c>
    </row>
    <row r="113" spans="1:8" ht="33.75">
      <c r="A113" s="6" t="s">
        <v>45</v>
      </c>
      <c r="B113" s="20" t="s">
        <v>46</v>
      </c>
      <c r="C113" s="2">
        <v>19262.900000000001</v>
      </c>
      <c r="D113" s="25">
        <v>79801.281749999995</v>
      </c>
      <c r="E113" s="2">
        <v>21897.072100000001</v>
      </c>
      <c r="F113" s="31">
        <f t="shared" si="20"/>
        <v>27.439499240875293</v>
      </c>
      <c r="G113" s="31">
        <f t="shared" si="21"/>
        <v>13.674846985656359</v>
      </c>
    </row>
    <row r="114" spans="1:8" ht="56.25">
      <c r="A114" s="6" t="s">
        <v>47</v>
      </c>
      <c r="B114" s="20" t="s">
        <v>48</v>
      </c>
      <c r="C114" s="2">
        <v>4779.8999999999996</v>
      </c>
      <c r="D114" s="25">
        <v>9311</v>
      </c>
      <c r="E114" s="2">
        <v>4850</v>
      </c>
      <c r="F114" s="31">
        <f t="shared" si="20"/>
        <v>52.088927075502092</v>
      </c>
      <c r="G114" s="31">
        <f t="shared" si="21"/>
        <v>1.4665578777798771</v>
      </c>
    </row>
    <row r="115" spans="1:8" ht="56.25">
      <c r="A115" s="6" t="s">
        <v>87</v>
      </c>
      <c r="B115" s="7" t="s">
        <v>88</v>
      </c>
      <c r="C115" s="2">
        <v>6571.1911</v>
      </c>
      <c r="D115" s="25"/>
      <c r="E115" s="2"/>
      <c r="F115" s="31"/>
      <c r="G115" s="31">
        <f t="shared" si="21"/>
        <v>-100</v>
      </c>
    </row>
    <row r="116" spans="1:8" ht="45">
      <c r="A116" s="6" t="s">
        <v>49</v>
      </c>
      <c r="B116" s="20" t="s">
        <v>50</v>
      </c>
      <c r="C116" s="27"/>
      <c r="D116" s="25">
        <v>578.08699999999999</v>
      </c>
      <c r="E116" s="2">
        <v>414.19</v>
      </c>
      <c r="F116" s="31">
        <f t="shared" si="20"/>
        <v>71.648385104664186</v>
      </c>
      <c r="G116" s="31"/>
    </row>
    <row r="117" spans="1:8" ht="45">
      <c r="A117" s="6" t="s">
        <v>51</v>
      </c>
      <c r="B117" s="20" t="s">
        <v>52</v>
      </c>
      <c r="C117" s="27"/>
      <c r="D117" s="25">
        <v>872.78399999999999</v>
      </c>
      <c r="E117" s="2">
        <v>0</v>
      </c>
      <c r="F117" s="31">
        <f t="shared" si="20"/>
        <v>0</v>
      </c>
      <c r="G117" s="31"/>
    </row>
    <row r="118" spans="1:8" ht="56.25">
      <c r="A118" s="6" t="s">
        <v>53</v>
      </c>
      <c r="B118" s="20" t="s">
        <v>54</v>
      </c>
      <c r="C118" s="27"/>
      <c r="D118" s="25">
        <v>872.78399999999999</v>
      </c>
      <c r="E118" s="2">
        <v>0</v>
      </c>
      <c r="F118" s="31">
        <f t="shared" si="20"/>
        <v>0</v>
      </c>
      <c r="G118" s="31"/>
    </row>
    <row r="119" spans="1:8">
      <c r="A119" s="6" t="s">
        <v>55</v>
      </c>
      <c r="B119" s="20" t="s">
        <v>56</v>
      </c>
      <c r="C119" s="2">
        <v>355290.8</v>
      </c>
      <c r="D119" s="25">
        <v>706618.1</v>
      </c>
      <c r="E119" s="2">
        <v>410207.1</v>
      </c>
      <c r="F119" s="31">
        <f t="shared" si="20"/>
        <v>58.052164245438945</v>
      </c>
      <c r="G119" s="31">
        <f t="shared" si="21"/>
        <v>15.456718834261963</v>
      </c>
    </row>
    <row r="120" spans="1:8">
      <c r="A120" s="18" t="s">
        <v>57</v>
      </c>
      <c r="B120" s="19" t="s">
        <v>58</v>
      </c>
      <c r="C120" s="5">
        <v>16875.6129</v>
      </c>
      <c r="D120" s="24">
        <v>23299.857899999999</v>
      </c>
      <c r="E120" s="5">
        <v>14781.3019</v>
      </c>
      <c r="F120" s="32">
        <f t="shared" si="20"/>
        <v>63.439450847466325</v>
      </c>
      <c r="G120" s="32">
        <f t="shared" si="21"/>
        <v>-12.410281110441929</v>
      </c>
    </row>
    <row r="121" spans="1:8" ht="45">
      <c r="A121" s="6" t="s">
        <v>59</v>
      </c>
      <c r="B121" s="20" t="s">
        <v>60</v>
      </c>
      <c r="C121" s="2">
        <v>325.61290000000002</v>
      </c>
      <c r="D121" s="25">
        <v>614.85789999999997</v>
      </c>
      <c r="E121" s="2">
        <v>317.00189999999998</v>
      </c>
      <c r="F121" s="31">
        <f t="shared" si="20"/>
        <v>51.556936976820168</v>
      </c>
      <c r="G121" s="31">
        <f t="shared" si="21"/>
        <v>-2.6445512447449175</v>
      </c>
    </row>
    <row r="122" spans="1:8" ht="56.25">
      <c r="A122" s="6" t="s">
        <v>61</v>
      </c>
      <c r="B122" s="20" t="s">
        <v>62</v>
      </c>
      <c r="C122" s="2">
        <v>16550</v>
      </c>
      <c r="D122" s="25">
        <v>22685</v>
      </c>
      <c r="E122" s="2">
        <v>14464.3</v>
      </c>
      <c r="F122" s="31">
        <f t="shared" si="20"/>
        <v>63.761516420542208</v>
      </c>
      <c r="G122" s="31">
        <f t="shared" si="21"/>
        <v>-12.602416918429</v>
      </c>
    </row>
    <row r="123" spans="1:8">
      <c r="A123" s="16" t="s">
        <v>63</v>
      </c>
      <c r="B123" s="17" t="s">
        <v>64</v>
      </c>
      <c r="C123" s="4">
        <v>2960.9</v>
      </c>
      <c r="D123" s="23"/>
      <c r="E123" s="4">
        <v>2501.4830000000002</v>
      </c>
      <c r="F123" s="32"/>
      <c r="G123" s="32">
        <f t="shared" si="21"/>
        <v>-15.516126853321623</v>
      </c>
    </row>
    <row r="124" spans="1:8" ht="21">
      <c r="A124" s="18" t="s">
        <v>65</v>
      </c>
      <c r="B124" s="19" t="s">
        <v>66</v>
      </c>
      <c r="C124" s="5">
        <v>2960.9</v>
      </c>
      <c r="D124" s="24"/>
      <c r="E124" s="5">
        <v>2501.4830000000002</v>
      </c>
      <c r="F124" s="32"/>
      <c r="G124" s="32">
        <f t="shared" si="21"/>
        <v>-15.516126853321623</v>
      </c>
    </row>
    <row r="125" spans="1:8" ht="67.5">
      <c r="A125" s="6" t="s">
        <v>67</v>
      </c>
      <c r="B125" s="20" t="s">
        <v>68</v>
      </c>
      <c r="C125" s="2">
        <v>1.7</v>
      </c>
      <c r="D125" s="25"/>
      <c r="E125" s="2">
        <v>520.48299999999995</v>
      </c>
      <c r="F125" s="31"/>
      <c r="G125" s="31">
        <f>E125*100/C125-100</f>
        <v>30516.647058823528</v>
      </c>
    </row>
    <row r="126" spans="1:8" ht="22.5">
      <c r="A126" s="6" t="s">
        <v>69</v>
      </c>
      <c r="B126" s="20" t="s">
        <v>66</v>
      </c>
      <c r="C126" s="2">
        <v>2959.2</v>
      </c>
      <c r="D126" s="25"/>
      <c r="E126" s="2">
        <v>1981</v>
      </c>
      <c r="F126" s="31"/>
      <c r="G126" s="31">
        <f t="shared" si="21"/>
        <v>-33.056231413895645</v>
      </c>
      <c r="H126" s="8"/>
    </row>
    <row r="127" spans="1:8" ht="52.5">
      <c r="A127" s="16" t="s">
        <v>70</v>
      </c>
      <c r="B127" s="17" t="s">
        <v>71</v>
      </c>
      <c r="C127" s="28">
        <f>C128</f>
        <v>443.58350000000002</v>
      </c>
      <c r="D127" s="23">
        <v>1125.5204000000001</v>
      </c>
      <c r="E127" s="4">
        <v>1171.4534000000001</v>
      </c>
      <c r="F127" s="32">
        <f t="shared" si="20"/>
        <v>104.08104553235998</v>
      </c>
      <c r="G127" s="32">
        <f t="shared" si="21"/>
        <v>164.08858760526488</v>
      </c>
    </row>
    <row r="128" spans="1:8" ht="73.5">
      <c r="A128" s="18" t="s">
        <v>72</v>
      </c>
      <c r="B128" s="19" t="s">
        <v>73</v>
      </c>
      <c r="C128" s="29">
        <f>C129</f>
        <v>443.58350000000002</v>
      </c>
      <c r="D128" s="24">
        <v>1125.5204000000001</v>
      </c>
      <c r="E128" s="5">
        <v>1171.4534000000001</v>
      </c>
      <c r="F128" s="32">
        <f t="shared" si="20"/>
        <v>104.08104553235998</v>
      </c>
      <c r="G128" s="32">
        <f t="shared" si="21"/>
        <v>164.08858760526488</v>
      </c>
    </row>
    <row r="129" spans="1:7" ht="67.5">
      <c r="A129" s="6" t="s">
        <v>74</v>
      </c>
      <c r="B129" s="20" t="s">
        <v>75</v>
      </c>
      <c r="C129" s="2">
        <v>443.58350000000002</v>
      </c>
      <c r="D129" s="25">
        <v>1125.5204000000001</v>
      </c>
      <c r="E129" s="2">
        <v>1171.4534000000001</v>
      </c>
      <c r="F129" s="31">
        <f t="shared" si="20"/>
        <v>104.08104553235998</v>
      </c>
      <c r="G129" s="31">
        <f t="shared" si="21"/>
        <v>164.08858760526488</v>
      </c>
    </row>
    <row r="130" spans="1:7" ht="42">
      <c r="A130" s="16" t="s">
        <v>76</v>
      </c>
      <c r="B130" s="17" t="s">
        <v>77</v>
      </c>
      <c r="C130" s="28">
        <f>C131</f>
        <v>-864.3931</v>
      </c>
      <c r="D130" s="23">
        <v>0</v>
      </c>
      <c r="E130" s="4">
        <v>-2329.7383</v>
      </c>
      <c r="F130" s="31"/>
      <c r="G130" s="32">
        <f t="shared" si="21"/>
        <v>169.52300984355378</v>
      </c>
    </row>
    <row r="131" spans="1:7" ht="42">
      <c r="A131" s="18" t="s">
        <v>78</v>
      </c>
      <c r="B131" s="19" t="s">
        <v>79</v>
      </c>
      <c r="C131" s="29">
        <f>C132+C133+C134</f>
        <v>-864.3931</v>
      </c>
      <c r="D131" s="24">
        <v>0</v>
      </c>
      <c r="E131" s="5">
        <v>-2329.7383</v>
      </c>
      <c r="F131" s="31"/>
      <c r="G131" s="32">
        <f t="shared" si="21"/>
        <v>169.52300984355378</v>
      </c>
    </row>
    <row r="132" spans="1:7" ht="56.25">
      <c r="A132" s="6" t="s">
        <v>80</v>
      </c>
      <c r="B132" s="20" t="s">
        <v>81</v>
      </c>
      <c r="C132" s="27"/>
      <c r="D132" s="25">
        <v>0</v>
      </c>
      <c r="E132" s="2">
        <v>-857.03399999999999</v>
      </c>
      <c r="F132" s="31"/>
      <c r="G132" s="31"/>
    </row>
    <row r="133" spans="1:7" ht="67.5">
      <c r="A133" s="6" t="s">
        <v>82</v>
      </c>
      <c r="B133" s="20" t="s">
        <v>83</v>
      </c>
      <c r="C133" s="27"/>
      <c r="D133" s="25">
        <v>0</v>
      </c>
      <c r="E133" s="2">
        <v>-857.03399999999999</v>
      </c>
      <c r="F133" s="31"/>
      <c r="G133" s="31"/>
    </row>
    <row r="134" spans="1:7" ht="45">
      <c r="A134" s="6" t="s">
        <v>84</v>
      </c>
      <c r="B134" s="20" t="s">
        <v>85</v>
      </c>
      <c r="C134" s="2">
        <v>-864.3931</v>
      </c>
      <c r="D134" s="25">
        <v>0</v>
      </c>
      <c r="E134" s="2">
        <v>-615.6703</v>
      </c>
      <c r="F134" s="31"/>
      <c r="G134" s="31">
        <f t="shared" si="21"/>
        <v>-28.774269484566688</v>
      </c>
    </row>
    <row r="135" spans="1:7">
      <c r="A135" s="21" t="s">
        <v>86</v>
      </c>
      <c r="B135" s="22"/>
      <c r="C135" s="30">
        <f>C93+C5</f>
        <v>724524.6889999999</v>
      </c>
      <c r="D135" s="30">
        <f>D93+D5</f>
        <v>1777343.7436299999</v>
      </c>
      <c r="E135" s="30">
        <f>E93+E5</f>
        <v>834190.70870000008</v>
      </c>
      <c r="F135" s="32">
        <f t="shared" si="20"/>
        <v>46.93468619616997</v>
      </c>
      <c r="G135" s="32">
        <f t="shared" si="21"/>
        <v>15.136270904910489</v>
      </c>
    </row>
    <row r="136" spans="1:7">
      <c r="A136" s="13"/>
      <c r="B136" s="13"/>
      <c r="C136" s="13"/>
      <c r="D136" s="13"/>
      <c r="E136" s="13"/>
      <c r="F136" s="12"/>
      <c r="G136" s="12"/>
    </row>
    <row r="137" spans="1:7">
      <c r="A137" s="63"/>
      <c r="B137" s="64"/>
      <c r="C137" s="64"/>
      <c r="D137" s="64"/>
      <c r="E137" s="64"/>
    </row>
  </sheetData>
  <mergeCells count="3">
    <mergeCell ref="A137:E137"/>
    <mergeCell ref="A1:G2"/>
    <mergeCell ref="A3:E3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I6" sqref="I6"/>
    </sheetView>
  </sheetViews>
  <sheetFormatPr defaultRowHeight="15"/>
  <cols>
    <col min="2" max="2" width="34.85546875" customWidth="1"/>
    <col min="4" max="4" width="9.7109375" customWidth="1"/>
    <col min="6" max="6" width="9.85546875" customWidth="1"/>
    <col min="7" max="7" width="11" customWidth="1"/>
  </cols>
  <sheetData>
    <row r="1" spans="1:7">
      <c r="A1" s="68" t="s">
        <v>180</v>
      </c>
      <c r="B1" s="68"/>
      <c r="C1" s="68"/>
      <c r="D1" s="68"/>
      <c r="E1" s="68"/>
      <c r="F1" s="68"/>
      <c r="G1" s="68"/>
    </row>
    <row r="2" spans="1:7" ht="36.75" customHeight="1">
      <c r="A2" s="68"/>
      <c r="B2" s="68"/>
      <c r="C2" s="68"/>
      <c r="D2" s="68"/>
      <c r="E2" s="68"/>
      <c r="F2" s="68"/>
      <c r="G2" s="68"/>
    </row>
    <row r="3" spans="1:7">
      <c r="A3" s="35"/>
      <c r="B3" s="35"/>
      <c r="C3" s="35"/>
      <c r="D3" s="35"/>
      <c r="E3" s="35"/>
      <c r="F3" s="35"/>
      <c r="G3" s="35"/>
    </row>
    <row r="4" spans="1:7" ht="73.5">
      <c r="A4" s="36" t="s">
        <v>92</v>
      </c>
      <c r="B4" s="37" t="s">
        <v>93</v>
      </c>
      <c r="C4" s="10" t="s">
        <v>89</v>
      </c>
      <c r="D4" s="37" t="s">
        <v>94</v>
      </c>
      <c r="E4" s="10" t="s">
        <v>91</v>
      </c>
      <c r="F4" s="11" t="s">
        <v>168</v>
      </c>
      <c r="G4" s="11" t="s">
        <v>167</v>
      </c>
    </row>
    <row r="5" spans="1:7">
      <c r="A5" s="14" t="s">
        <v>95</v>
      </c>
      <c r="B5" s="15" t="s">
        <v>96</v>
      </c>
      <c r="C5" s="40">
        <v>56629.030700000003</v>
      </c>
      <c r="D5" s="43">
        <v>174894.05350000001</v>
      </c>
      <c r="E5" s="40">
        <v>73799.093399999998</v>
      </c>
      <c r="F5" s="46">
        <f>E5/D5*100</f>
        <v>42.196456610801803</v>
      </c>
      <c r="G5" s="46">
        <f>E5*100/C5-100</f>
        <v>30.320248267996561</v>
      </c>
    </row>
    <row r="6" spans="1:7" ht="33.75">
      <c r="A6" s="38" t="s">
        <v>97</v>
      </c>
      <c r="B6" s="39" t="s">
        <v>98</v>
      </c>
      <c r="C6" s="41">
        <v>1796.7805000000001</v>
      </c>
      <c r="D6" s="45">
        <v>3831.74</v>
      </c>
      <c r="E6" s="41">
        <v>1777.6135999999999</v>
      </c>
      <c r="F6" s="44">
        <f t="shared" ref="F6:F41" si="0">E6/D6*100</f>
        <v>46.391811552975931</v>
      </c>
      <c r="G6" s="44">
        <f t="shared" ref="G6:G41" si="1">E6*100/C6-100</f>
        <v>-1.0667357531985857</v>
      </c>
    </row>
    <row r="7" spans="1:7" ht="45">
      <c r="A7" s="38" t="s">
        <v>99</v>
      </c>
      <c r="B7" s="39" t="s">
        <v>100</v>
      </c>
      <c r="C7" s="41">
        <v>48.850200000000001</v>
      </c>
      <c r="D7" s="45">
        <v>150</v>
      </c>
      <c r="E7" s="41">
        <v>73.127499999999998</v>
      </c>
      <c r="F7" s="44">
        <f t="shared" si="0"/>
        <v>48.751666666666665</v>
      </c>
      <c r="G7" s="44">
        <f t="shared" si="1"/>
        <v>49.69744238508747</v>
      </c>
    </row>
    <row r="8" spans="1:7" ht="45">
      <c r="A8" s="38" t="s">
        <v>101</v>
      </c>
      <c r="B8" s="39" t="s">
        <v>102</v>
      </c>
      <c r="C8" s="41">
        <v>37287.827799999999</v>
      </c>
      <c r="D8" s="45">
        <v>85105.963600000003</v>
      </c>
      <c r="E8" s="41">
        <v>37171.849900000001</v>
      </c>
      <c r="F8" s="44">
        <f t="shared" si="0"/>
        <v>43.677138860337159</v>
      </c>
      <c r="G8" s="44">
        <f t="shared" si="1"/>
        <v>-0.3110342083268165</v>
      </c>
    </row>
    <row r="9" spans="1:7">
      <c r="A9" s="38" t="s">
        <v>103</v>
      </c>
      <c r="B9" s="39" t="s">
        <v>104</v>
      </c>
      <c r="C9" s="41">
        <v>0</v>
      </c>
      <c r="D9" s="45">
        <v>578.08699999999999</v>
      </c>
      <c r="E9" s="41">
        <v>414.19</v>
      </c>
      <c r="F9" s="44">
        <f t="shared" si="0"/>
        <v>71.648385104664186</v>
      </c>
      <c r="G9" s="44"/>
    </row>
    <row r="10" spans="1:7" ht="33.75">
      <c r="A10" s="38" t="s">
        <v>105</v>
      </c>
      <c r="B10" s="39" t="s">
        <v>106</v>
      </c>
      <c r="C10" s="41">
        <v>8612.0472000000009</v>
      </c>
      <c r="D10" s="45">
        <v>17908.987400000002</v>
      </c>
      <c r="E10" s="41">
        <v>7333.5547999999999</v>
      </c>
      <c r="F10" s="44">
        <f t="shared" si="0"/>
        <v>40.949019820070895</v>
      </c>
      <c r="G10" s="44">
        <f t="shared" si="1"/>
        <v>-14.845394716368958</v>
      </c>
    </row>
    <row r="11" spans="1:7">
      <c r="A11" s="38" t="s">
        <v>107</v>
      </c>
      <c r="B11" s="39" t="s">
        <v>108</v>
      </c>
      <c r="C11" s="41">
        <v>0</v>
      </c>
      <c r="D11" s="45">
        <v>523</v>
      </c>
      <c r="E11" s="41">
        <v>0</v>
      </c>
      <c r="F11" s="44">
        <f t="shared" si="0"/>
        <v>0</v>
      </c>
      <c r="G11" s="44"/>
    </row>
    <row r="12" spans="1:7">
      <c r="A12" s="38" t="s">
        <v>109</v>
      </c>
      <c r="B12" s="39" t="s">
        <v>110</v>
      </c>
      <c r="C12" s="41">
        <v>8883.5249999999996</v>
      </c>
      <c r="D12" s="45">
        <v>66796.275500000003</v>
      </c>
      <c r="E12" s="41">
        <v>27028.757600000001</v>
      </c>
      <c r="F12" s="44">
        <f t="shared" si="0"/>
        <v>40.464468112447378</v>
      </c>
      <c r="G12" s="44">
        <f t="shared" si="1"/>
        <v>204.25712315775553</v>
      </c>
    </row>
    <row r="13" spans="1:7" ht="31.5">
      <c r="A13" s="14" t="s">
        <v>111</v>
      </c>
      <c r="B13" s="15" t="s">
        <v>112</v>
      </c>
      <c r="C13" s="40">
        <v>112.077</v>
      </c>
      <c r="D13" s="43">
        <v>450</v>
      </c>
      <c r="E13" s="40">
        <v>129.29990000000001</v>
      </c>
      <c r="F13" s="46">
        <f t="shared" si="0"/>
        <v>28.733311111111114</v>
      </c>
      <c r="G13" s="46">
        <f t="shared" si="1"/>
        <v>15.367024456400529</v>
      </c>
    </row>
    <row r="14" spans="1:7" ht="35.25" customHeight="1">
      <c r="A14" s="38" t="s">
        <v>113</v>
      </c>
      <c r="B14" s="39" t="s">
        <v>114</v>
      </c>
      <c r="C14" s="41">
        <v>112.077</v>
      </c>
      <c r="D14" s="45">
        <v>450</v>
      </c>
      <c r="E14" s="41">
        <v>129.29990000000001</v>
      </c>
      <c r="F14" s="44">
        <f t="shared" si="0"/>
        <v>28.733311111111114</v>
      </c>
      <c r="G14" s="44">
        <f t="shared" si="1"/>
        <v>15.367024456400529</v>
      </c>
    </row>
    <row r="15" spans="1:7">
      <c r="A15" s="14" t="s">
        <v>115</v>
      </c>
      <c r="B15" s="15" t="s">
        <v>116</v>
      </c>
      <c r="C15" s="40">
        <v>29192.356400000001</v>
      </c>
      <c r="D15" s="43">
        <v>152306.989</v>
      </c>
      <c r="E15" s="40">
        <v>35615.997300000003</v>
      </c>
      <c r="F15" s="46">
        <f t="shared" si="0"/>
        <v>23.384348632878563</v>
      </c>
      <c r="G15" s="46">
        <f t="shared" si="1"/>
        <v>22.004530268067029</v>
      </c>
    </row>
    <row r="16" spans="1:7">
      <c r="A16" s="38" t="s">
        <v>117</v>
      </c>
      <c r="B16" s="39" t="s">
        <v>118</v>
      </c>
      <c r="C16" s="41">
        <v>18481.935799999999</v>
      </c>
      <c r="D16" s="45">
        <v>112464.44620000001</v>
      </c>
      <c r="E16" s="41">
        <v>19262.0049</v>
      </c>
      <c r="F16" s="44">
        <f t="shared" si="0"/>
        <v>17.127194905442035</v>
      </c>
      <c r="G16" s="44">
        <f t="shared" si="1"/>
        <v>4.220711014481509</v>
      </c>
    </row>
    <row r="17" spans="1:7" ht="22.5">
      <c r="A17" s="38" t="s">
        <v>119</v>
      </c>
      <c r="B17" s="39" t="s">
        <v>120</v>
      </c>
      <c r="C17" s="41">
        <v>10710.420599999999</v>
      </c>
      <c r="D17" s="45">
        <v>39842.542800000003</v>
      </c>
      <c r="E17" s="41">
        <v>16353.992399999999</v>
      </c>
      <c r="F17" s="44">
        <f t="shared" si="0"/>
        <v>41.046557901921858</v>
      </c>
      <c r="G17" s="44">
        <f t="shared" si="1"/>
        <v>52.692345247393945</v>
      </c>
    </row>
    <row r="18" spans="1:7" ht="21">
      <c r="A18" s="14" t="s">
        <v>121</v>
      </c>
      <c r="B18" s="15" t="s">
        <v>122</v>
      </c>
      <c r="C18" s="40">
        <v>8636.4737000000005</v>
      </c>
      <c r="D18" s="43">
        <v>289492.97899999999</v>
      </c>
      <c r="E18" s="40">
        <v>19532.708699999999</v>
      </c>
      <c r="F18" s="46">
        <f t="shared" si="0"/>
        <v>6.7472132717940632</v>
      </c>
      <c r="G18" s="46">
        <f t="shared" si="1"/>
        <v>126.16532370150097</v>
      </c>
    </row>
    <row r="19" spans="1:7">
      <c r="A19" s="38" t="s">
        <v>123</v>
      </c>
      <c r="B19" s="39" t="s">
        <v>124</v>
      </c>
      <c r="C19" s="41">
        <v>5245.9718999999996</v>
      </c>
      <c r="D19" s="45">
        <v>280178.70990000002</v>
      </c>
      <c r="E19" s="41">
        <v>16314.6774</v>
      </c>
      <c r="F19" s="44">
        <f t="shared" si="0"/>
        <v>5.822954001688049</v>
      </c>
      <c r="G19" s="44">
        <f t="shared" si="1"/>
        <v>210.99437265380703</v>
      </c>
    </row>
    <row r="20" spans="1:7">
      <c r="A20" s="38" t="s">
        <v>125</v>
      </c>
      <c r="B20" s="39" t="s">
        <v>126</v>
      </c>
      <c r="C20" s="41">
        <v>3215.5018</v>
      </c>
      <c r="D20" s="45">
        <v>8796.0136000000002</v>
      </c>
      <c r="E20" s="41">
        <v>3218.0313000000001</v>
      </c>
      <c r="F20" s="44">
        <f t="shared" si="0"/>
        <v>36.585110555081449</v>
      </c>
      <c r="G20" s="44">
        <f t="shared" si="1"/>
        <v>7.8665793314129928E-2</v>
      </c>
    </row>
    <row r="21" spans="1:7">
      <c r="A21" s="38" t="s">
        <v>127</v>
      </c>
      <c r="B21" s="39" t="s">
        <v>128</v>
      </c>
      <c r="C21" s="41">
        <v>175</v>
      </c>
      <c r="D21" s="45">
        <v>518.25549999999998</v>
      </c>
      <c r="E21" s="41">
        <v>0</v>
      </c>
      <c r="F21" s="44">
        <f t="shared" si="0"/>
        <v>0</v>
      </c>
      <c r="G21" s="44">
        <f t="shared" si="1"/>
        <v>-100</v>
      </c>
    </row>
    <row r="22" spans="1:7">
      <c r="A22" s="14" t="s">
        <v>129</v>
      </c>
      <c r="B22" s="15" t="s">
        <v>130</v>
      </c>
      <c r="C22" s="40">
        <v>514607.65210000001</v>
      </c>
      <c r="D22" s="43">
        <v>1055500.1776000001</v>
      </c>
      <c r="E22" s="40">
        <v>604109.97750000004</v>
      </c>
      <c r="F22" s="46">
        <f t="shared" si="0"/>
        <v>57.234474263531375</v>
      </c>
      <c r="G22" s="46">
        <f t="shared" si="1"/>
        <v>17.392342503023571</v>
      </c>
    </row>
    <row r="23" spans="1:7">
      <c r="A23" s="38" t="s">
        <v>131</v>
      </c>
      <c r="B23" s="39" t="s">
        <v>132</v>
      </c>
      <c r="C23" s="41">
        <v>135831.8683</v>
      </c>
      <c r="D23" s="45">
        <v>293377.82410000003</v>
      </c>
      <c r="E23" s="41">
        <v>166304.52249999999</v>
      </c>
      <c r="F23" s="44">
        <f t="shared" si="0"/>
        <v>56.686125820918839</v>
      </c>
      <c r="G23" s="44">
        <f t="shared" si="1"/>
        <v>22.434097816204442</v>
      </c>
    </row>
    <row r="24" spans="1:7">
      <c r="A24" s="38" t="s">
        <v>133</v>
      </c>
      <c r="B24" s="39" t="s">
        <v>134</v>
      </c>
      <c r="C24" s="41">
        <v>305653.57020000002</v>
      </c>
      <c r="D24" s="45">
        <v>621091.79799999995</v>
      </c>
      <c r="E24" s="41">
        <v>362282.98849999998</v>
      </c>
      <c r="F24" s="44">
        <f t="shared" si="0"/>
        <v>58.330022979952481</v>
      </c>
      <c r="G24" s="44">
        <f t="shared" si="1"/>
        <v>18.527321065788726</v>
      </c>
    </row>
    <row r="25" spans="1:7">
      <c r="A25" s="38" t="s">
        <v>135</v>
      </c>
      <c r="B25" s="39" t="s">
        <v>136</v>
      </c>
      <c r="C25" s="41">
        <v>52187.637900000002</v>
      </c>
      <c r="D25" s="45">
        <v>94716.307400000005</v>
      </c>
      <c r="E25" s="41">
        <v>53145.952599999997</v>
      </c>
      <c r="F25" s="44">
        <f t="shared" si="0"/>
        <v>56.110667802490774</v>
      </c>
      <c r="G25" s="44">
        <f t="shared" si="1"/>
        <v>1.8362867885231395</v>
      </c>
    </row>
    <row r="26" spans="1:7">
      <c r="A26" s="38" t="s">
        <v>137</v>
      </c>
      <c r="B26" s="39" t="s">
        <v>138</v>
      </c>
      <c r="C26" s="41">
        <v>1881.5</v>
      </c>
      <c r="D26" s="45">
        <v>2463.5463</v>
      </c>
      <c r="E26" s="41">
        <v>1934.2433000000001</v>
      </c>
      <c r="F26" s="44">
        <f t="shared" si="0"/>
        <v>78.514590937462799</v>
      </c>
      <c r="G26" s="44">
        <f t="shared" si="1"/>
        <v>2.8032580387988446</v>
      </c>
    </row>
    <row r="27" spans="1:7">
      <c r="A27" s="38" t="s">
        <v>139</v>
      </c>
      <c r="B27" s="39" t="s">
        <v>140</v>
      </c>
      <c r="C27" s="41">
        <v>19053.075700000001</v>
      </c>
      <c r="D27" s="45">
        <v>43850.701800000003</v>
      </c>
      <c r="E27" s="41">
        <v>20442.2706</v>
      </c>
      <c r="F27" s="44">
        <f t="shared" si="0"/>
        <v>46.617886968458961</v>
      </c>
      <c r="G27" s="44">
        <f t="shared" si="1"/>
        <v>7.2911844883920764</v>
      </c>
    </row>
    <row r="28" spans="1:7">
      <c r="A28" s="14" t="s">
        <v>141</v>
      </c>
      <c r="B28" s="15" t="s">
        <v>142</v>
      </c>
      <c r="C28" s="40">
        <v>83120.353000000003</v>
      </c>
      <c r="D28" s="43">
        <v>262547.01549999998</v>
      </c>
      <c r="E28" s="40">
        <v>90512.087</v>
      </c>
      <c r="F28" s="46">
        <f t="shared" si="0"/>
        <v>34.474620413272227</v>
      </c>
      <c r="G28" s="46">
        <f t="shared" si="1"/>
        <v>8.8928087203864408</v>
      </c>
    </row>
    <row r="29" spans="1:7">
      <c r="A29" s="38" t="s">
        <v>143</v>
      </c>
      <c r="B29" s="39" t="s">
        <v>144</v>
      </c>
      <c r="C29" s="41">
        <v>67088.651800000007</v>
      </c>
      <c r="D29" s="45">
        <v>228314.5183</v>
      </c>
      <c r="E29" s="41">
        <v>74246.855200000005</v>
      </c>
      <c r="F29" s="44">
        <f t="shared" si="0"/>
        <v>32.519550553697755</v>
      </c>
      <c r="G29" s="44">
        <f t="shared" si="1"/>
        <v>10.669767848874855</v>
      </c>
    </row>
    <row r="30" spans="1:7" ht="22.5">
      <c r="A30" s="38" t="s">
        <v>145</v>
      </c>
      <c r="B30" s="39" t="s">
        <v>146</v>
      </c>
      <c r="C30" s="41">
        <v>16031.7012</v>
      </c>
      <c r="D30" s="45">
        <v>34232.497199999998</v>
      </c>
      <c r="E30" s="41">
        <v>16265.2318</v>
      </c>
      <c r="F30" s="44">
        <f t="shared" si="0"/>
        <v>47.514008998443735</v>
      </c>
      <c r="G30" s="44">
        <f t="shared" si="1"/>
        <v>1.4566800933141195</v>
      </c>
    </row>
    <row r="31" spans="1:7">
      <c r="A31" s="14" t="s">
        <v>147</v>
      </c>
      <c r="B31" s="15" t="s">
        <v>148</v>
      </c>
      <c r="C31" s="40">
        <v>22654.5219</v>
      </c>
      <c r="D31" s="43">
        <v>56398.908000000003</v>
      </c>
      <c r="E31" s="40">
        <v>16311.457899999999</v>
      </c>
      <c r="F31" s="46">
        <f t="shared" si="0"/>
        <v>28.921584616496471</v>
      </c>
      <c r="G31" s="46">
        <f t="shared" si="1"/>
        <v>-27.999107763117252</v>
      </c>
    </row>
    <row r="32" spans="1:7">
      <c r="A32" s="38" t="s">
        <v>149</v>
      </c>
      <c r="B32" s="39" t="s">
        <v>150</v>
      </c>
      <c r="C32" s="41">
        <v>3686.5165000000002</v>
      </c>
      <c r="D32" s="45">
        <v>6017.3</v>
      </c>
      <c r="E32" s="41">
        <v>3752.0459000000001</v>
      </c>
      <c r="F32" s="44">
        <f t="shared" si="0"/>
        <v>62.354310072623932</v>
      </c>
      <c r="G32" s="44">
        <f t="shared" si="1"/>
        <v>1.7775425662681812</v>
      </c>
    </row>
    <row r="33" spans="1:7">
      <c r="A33" s="38" t="s">
        <v>151</v>
      </c>
      <c r="B33" s="39" t="s">
        <v>152</v>
      </c>
      <c r="C33" s="41">
        <v>6156.5428000000002</v>
      </c>
      <c r="D33" s="45">
        <v>16210.52</v>
      </c>
      <c r="E33" s="41">
        <v>6182.04</v>
      </c>
      <c r="F33" s="44">
        <f t="shared" si="0"/>
        <v>38.13597589713347</v>
      </c>
      <c r="G33" s="44">
        <f t="shared" si="1"/>
        <v>0.41414801826765313</v>
      </c>
    </row>
    <row r="34" spans="1:7">
      <c r="A34" s="38" t="s">
        <v>153</v>
      </c>
      <c r="B34" s="39" t="s">
        <v>154</v>
      </c>
      <c r="C34" s="41">
        <v>12811.462600000001</v>
      </c>
      <c r="D34" s="45">
        <v>34171.088000000003</v>
      </c>
      <c r="E34" s="41">
        <v>6377.3720000000003</v>
      </c>
      <c r="F34" s="44">
        <f t="shared" si="0"/>
        <v>18.663063932877993</v>
      </c>
      <c r="G34" s="44">
        <f t="shared" si="1"/>
        <v>-50.221358800984987</v>
      </c>
    </row>
    <row r="35" spans="1:7">
      <c r="A35" s="14" t="s">
        <v>155</v>
      </c>
      <c r="B35" s="15" t="s">
        <v>156</v>
      </c>
      <c r="C35" s="40">
        <v>5890.1952000000001</v>
      </c>
      <c r="D35" s="43">
        <v>11180.424199999999</v>
      </c>
      <c r="E35" s="40">
        <v>6145.7327999999998</v>
      </c>
      <c r="F35" s="46">
        <f t="shared" si="0"/>
        <v>54.968690722843952</v>
      </c>
      <c r="G35" s="46">
        <f t="shared" si="1"/>
        <v>4.3383553740290353</v>
      </c>
    </row>
    <row r="36" spans="1:7">
      <c r="A36" s="38" t="s">
        <v>157</v>
      </c>
      <c r="B36" s="39" t="s">
        <v>158</v>
      </c>
      <c r="C36" s="41">
        <v>5890.1952000000001</v>
      </c>
      <c r="D36" s="45">
        <v>11180.424199999999</v>
      </c>
      <c r="E36" s="41">
        <v>6145.7327999999998</v>
      </c>
      <c r="F36" s="44">
        <f t="shared" si="0"/>
        <v>54.968690722843952</v>
      </c>
      <c r="G36" s="44">
        <f t="shared" si="1"/>
        <v>4.3383553740290353</v>
      </c>
    </row>
    <row r="37" spans="1:7" ht="23.25" customHeight="1">
      <c r="A37" s="14" t="s">
        <v>159</v>
      </c>
      <c r="B37" s="15" t="s">
        <v>160</v>
      </c>
      <c r="C37" s="40">
        <v>2.9359999999999999</v>
      </c>
      <c r="D37" s="43">
        <v>550</v>
      </c>
      <c r="E37" s="40">
        <v>2.6520999999999999</v>
      </c>
      <c r="F37" s="46">
        <f t="shared" si="0"/>
        <v>0.48219999999999996</v>
      </c>
      <c r="G37" s="46">
        <f t="shared" si="1"/>
        <v>-9.6696185286103571</v>
      </c>
    </row>
    <row r="38" spans="1:7" ht="22.5">
      <c r="A38" s="38" t="s">
        <v>161</v>
      </c>
      <c r="B38" s="39" t="s">
        <v>162</v>
      </c>
      <c r="C38" s="41">
        <v>2.9359999999999999</v>
      </c>
      <c r="D38" s="45">
        <v>550</v>
      </c>
      <c r="E38" s="41">
        <v>2.6520999999999999</v>
      </c>
      <c r="F38" s="44">
        <f t="shared" si="0"/>
        <v>0.48219999999999996</v>
      </c>
      <c r="G38" s="44">
        <f t="shared" si="1"/>
        <v>-9.6696185286103571</v>
      </c>
    </row>
    <row r="39" spans="1:7" ht="42">
      <c r="A39" s="14" t="s">
        <v>163</v>
      </c>
      <c r="B39" s="15" t="s">
        <v>164</v>
      </c>
      <c r="C39" s="40">
        <v>26769.300999999999</v>
      </c>
      <c r="D39" s="43">
        <v>26135.599999999999</v>
      </c>
      <c r="E39" s="40">
        <v>14870.025</v>
      </c>
      <c r="F39" s="46">
        <f t="shared" si="0"/>
        <v>56.895671038736438</v>
      </c>
      <c r="G39" s="46">
        <f t="shared" si="1"/>
        <v>-44.451201770266621</v>
      </c>
    </row>
    <row r="40" spans="1:7" ht="33.75">
      <c r="A40" s="38" t="s">
        <v>165</v>
      </c>
      <c r="B40" s="39" t="s">
        <v>166</v>
      </c>
      <c r="C40" s="41">
        <v>26769.300999999999</v>
      </c>
      <c r="D40" s="45">
        <v>26135.599999999999</v>
      </c>
      <c r="E40" s="41">
        <v>14870.025</v>
      </c>
      <c r="F40" s="44">
        <f t="shared" si="0"/>
        <v>56.895671038736438</v>
      </c>
      <c r="G40" s="44">
        <f t="shared" si="1"/>
        <v>-44.451201770266621</v>
      </c>
    </row>
    <row r="41" spans="1:7">
      <c r="A41" s="21" t="s">
        <v>86</v>
      </c>
      <c r="B41" s="22"/>
      <c r="C41" s="42">
        <f t="shared" ref="C41:D41" si="2">C39+C37+C35+C31+C28+C22+C18+C15+C13+C5</f>
        <v>747614.89700000011</v>
      </c>
      <c r="D41" s="42">
        <f t="shared" si="2"/>
        <v>2029456.1468</v>
      </c>
      <c r="E41" s="42">
        <f>E39+E37+E35+E31+E28+E22+E18+E15+E13+E5</f>
        <v>861029.03159999999</v>
      </c>
      <c r="F41" s="46">
        <f t="shared" si="0"/>
        <v>42.426589653471986</v>
      </c>
      <c r="G41" s="46">
        <f t="shared" si="1"/>
        <v>15.170127702792399</v>
      </c>
    </row>
  </sheetData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Q10" sqref="Q10"/>
    </sheetView>
  </sheetViews>
  <sheetFormatPr defaultRowHeight="15"/>
  <cols>
    <col min="2" max="2" width="23.42578125" customWidth="1"/>
    <col min="3" max="3" width="11.140625" customWidth="1"/>
    <col min="4" max="4" width="11.85546875" customWidth="1"/>
    <col min="5" max="5" width="11.140625" customWidth="1"/>
    <col min="6" max="6" width="11.7109375" customWidth="1"/>
    <col min="7" max="7" width="13.7109375" customWidth="1"/>
  </cols>
  <sheetData>
    <row r="1" spans="1:7" ht="15.75">
      <c r="A1" s="69" t="s">
        <v>170</v>
      </c>
      <c r="B1" s="70"/>
      <c r="C1" s="70"/>
      <c r="D1" s="70"/>
      <c r="E1" s="70"/>
      <c r="F1" s="70"/>
      <c r="G1" s="71"/>
    </row>
    <row r="2" spans="1:7">
      <c r="A2" s="47"/>
      <c r="B2" s="47"/>
      <c r="C2" s="47"/>
      <c r="D2" s="47"/>
      <c r="E2" s="47"/>
      <c r="F2" s="47"/>
      <c r="G2" s="47"/>
    </row>
    <row r="3" spans="1:7" ht="89.25">
      <c r="A3" s="48" t="s">
        <v>171</v>
      </c>
      <c r="B3" s="49" t="s">
        <v>172</v>
      </c>
      <c r="C3" s="50" t="s">
        <v>176</v>
      </c>
      <c r="D3" s="50" t="s">
        <v>90</v>
      </c>
      <c r="E3" s="50" t="s">
        <v>91</v>
      </c>
      <c r="F3" s="51" t="s">
        <v>177</v>
      </c>
      <c r="G3" s="51" t="s">
        <v>169</v>
      </c>
    </row>
    <row r="4" spans="1:7">
      <c r="A4" s="72" t="s">
        <v>170</v>
      </c>
      <c r="B4" s="73"/>
      <c r="C4" s="73"/>
      <c r="D4" s="73"/>
      <c r="E4" s="73"/>
      <c r="F4" s="73"/>
      <c r="G4" s="74"/>
    </row>
    <row r="5" spans="1:7" ht="41.25" customHeight="1">
      <c r="A5" s="52">
        <v>1020000</v>
      </c>
      <c r="B5" s="53" t="s">
        <v>173</v>
      </c>
      <c r="C5" s="54"/>
      <c r="D5" s="55">
        <v>21974</v>
      </c>
      <c r="E5" s="52"/>
      <c r="F5" s="59">
        <f t="shared" ref="F5:F6" si="0">E5/D5*100</f>
        <v>0</v>
      </c>
      <c r="G5" s="57"/>
    </row>
    <row r="6" spans="1:7" ht="41.25" customHeight="1">
      <c r="A6" s="52">
        <v>1030000</v>
      </c>
      <c r="B6" s="53" t="s">
        <v>178</v>
      </c>
      <c r="C6" s="54"/>
      <c r="D6" s="55">
        <v>-293.60000000000002</v>
      </c>
      <c r="E6" s="62">
        <v>-293.60000000000002</v>
      </c>
      <c r="F6" s="59">
        <f t="shared" si="0"/>
        <v>100</v>
      </c>
      <c r="G6" s="57"/>
    </row>
    <row r="7" spans="1:7" ht="34.5">
      <c r="A7" s="52">
        <v>1050000</v>
      </c>
      <c r="B7" s="58" t="s">
        <v>174</v>
      </c>
      <c r="C7" s="55">
        <v>-50674.5</v>
      </c>
      <c r="D7" s="55">
        <v>147928.45102000001</v>
      </c>
      <c r="E7" s="55">
        <v>-92839.528000000006</v>
      </c>
      <c r="F7" s="59">
        <f>E7/D7*100</f>
        <v>-62.759751325624336</v>
      </c>
      <c r="G7" s="57">
        <f>E7*100/C7-100</f>
        <v>83.207585669320878</v>
      </c>
    </row>
    <row r="8" spans="1:7" ht="34.5">
      <c r="A8" s="52">
        <v>1060000</v>
      </c>
      <c r="B8" s="58" t="s">
        <v>175</v>
      </c>
      <c r="C8" s="55">
        <v>73764.7</v>
      </c>
      <c r="D8" s="55"/>
      <c r="E8" s="55">
        <v>119971.45974000001</v>
      </c>
      <c r="F8" s="59"/>
      <c r="G8" s="57">
        <f t="shared" ref="G8:G9" si="1">E8*100/C8-100</f>
        <v>62.640747864493477</v>
      </c>
    </row>
    <row r="9" spans="1:7">
      <c r="A9" s="75"/>
      <c r="B9" s="75"/>
      <c r="C9" s="60">
        <f t="shared" ref="C9" si="2">C5+C7+C8</f>
        <v>23090.199999999997</v>
      </c>
      <c r="D9" s="60">
        <f>D5+D7+D8+D6</f>
        <v>169608.85102</v>
      </c>
      <c r="E9" s="60">
        <f>E5+E7+E8+E6</f>
        <v>26838.331740000001</v>
      </c>
      <c r="F9" s="56">
        <f t="shared" ref="F9" si="3">E9/D9*100</f>
        <v>15.823662255005353</v>
      </c>
      <c r="G9" s="61">
        <f t="shared" si="1"/>
        <v>16.232565070895902</v>
      </c>
    </row>
  </sheetData>
  <mergeCells count="3">
    <mergeCell ref="A1:G1"/>
    <mergeCell ref="A4:G4"/>
    <mergeCell ref="A9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аналитическая информация( месяц)&lt;/VariantName&gt;&#10;  &lt;VariantLink&gt;3443&lt;/VariantLink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D1593C3-8D3C-4084-8FA6-4B8DF33C78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2022-07-12T12:14:42Z</dcterms:created>
  <dcterms:modified xsi:type="dcterms:W3CDTF">2022-07-21T06:22:23Z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аналитическая информация( месяц)(4).xlsx</vt:lpwstr>
  </property>
  <property fmtid="{D5CDD505-2E9C-101B-9397-08002B2CF9AE}" pid="4" name="Версия клиента">
    <vt:lpwstr>21.2.29.6080 (.NET 4.7.2)</vt:lpwstr>
  </property>
  <property fmtid="{D5CDD505-2E9C-101B-9397-08002B2CF9AE}" pid="5" name="Версия базы">
    <vt:lpwstr>21.2.2622.1772524004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