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4519" fullPrecision="0"/>
</workbook>
</file>

<file path=xl/calcChain.xml><?xml version="1.0" encoding="utf-8"?>
<calcChain xmlns="http://schemas.openxmlformats.org/spreadsheetml/2006/main">
  <c r="T70" i="1"/>
  <c r="V68"/>
  <c r="T68" s="1"/>
  <c r="T60"/>
  <c r="V58"/>
  <c r="E62"/>
  <c r="X70"/>
  <c r="W68"/>
  <c r="X68" s="1"/>
  <c r="F64"/>
  <c r="E64"/>
  <c r="D64"/>
  <c r="G64"/>
  <c r="V46"/>
  <c r="U46"/>
  <c r="W45"/>
  <c r="X45" s="1"/>
  <c r="T45"/>
  <c r="W44"/>
  <c r="X44" s="1"/>
  <c r="T44"/>
  <c r="W43"/>
  <c r="X43" s="1"/>
  <c r="T43"/>
  <c r="W42"/>
  <c r="X42" s="1"/>
  <c r="T42"/>
  <c r="W41"/>
  <c r="X41" s="1"/>
  <c r="T41"/>
  <c r="W40"/>
  <c r="X40" s="1"/>
  <c r="T40"/>
  <c r="W39"/>
  <c r="X39" s="1"/>
  <c r="T39"/>
  <c r="W38"/>
  <c r="X38" s="1"/>
  <c r="T38"/>
  <c r="W37"/>
  <c r="X37" s="1"/>
  <c r="T37"/>
  <c r="W36"/>
  <c r="X36" s="1"/>
  <c r="T36"/>
  <c r="W35"/>
  <c r="X35" s="1"/>
  <c r="T35"/>
  <c r="W34"/>
  <c r="X34" s="1"/>
  <c r="T34"/>
  <c r="W33"/>
  <c r="X33" s="1"/>
  <c r="T33"/>
  <c r="W32"/>
  <c r="X32" s="1"/>
  <c r="T32"/>
  <c r="C28"/>
  <c r="D28" s="1"/>
  <c r="V118"/>
  <c r="X117"/>
  <c r="Y117" s="1"/>
  <c r="U117"/>
  <c r="X116"/>
  <c r="Y116" s="1"/>
  <c r="U116"/>
  <c r="X115"/>
  <c r="Y115" s="1"/>
  <c r="U115"/>
  <c r="W106"/>
  <c r="W107" s="1"/>
  <c r="X107" s="1"/>
  <c r="X105"/>
  <c r="Y105" s="1"/>
  <c r="U105"/>
  <c r="H101"/>
  <c r="G101"/>
  <c r="F101"/>
  <c r="I101" s="1"/>
  <c r="E101"/>
  <c r="D101"/>
  <c r="W84"/>
  <c r="W85" s="1"/>
  <c r="W86" s="1"/>
  <c r="W87" s="1"/>
  <c r="W88" s="1"/>
  <c r="W89" s="1"/>
  <c r="K64" l="1"/>
  <c r="J64"/>
  <c r="I64"/>
  <c r="H64"/>
  <c r="W46"/>
  <c r="T46"/>
  <c r="T47" s="1"/>
  <c r="X46"/>
  <c r="H28"/>
  <c r="G28"/>
  <c r="F28"/>
  <c r="K28" s="1"/>
  <c r="E28"/>
  <c r="X106"/>
  <c r="Y106" s="1"/>
  <c r="U106"/>
  <c r="K101"/>
  <c r="J101"/>
  <c r="W108"/>
  <c r="U107"/>
  <c r="Y107"/>
  <c r="W90"/>
  <c r="W91" s="1"/>
  <c r="W92" s="1"/>
  <c r="E52"/>
  <c r="A52"/>
  <c r="U23"/>
  <c r="V23"/>
  <c r="M64" l="1"/>
  <c r="N64" s="1"/>
  <c r="M101"/>
  <c r="O101" s="1"/>
  <c r="J28"/>
  <c r="I28"/>
  <c r="W109"/>
  <c r="U108"/>
  <c r="X108"/>
  <c r="Y108" s="1"/>
  <c r="H79"/>
  <c r="O64" l="1"/>
  <c r="P64" s="1"/>
  <c r="Q64" s="1"/>
  <c r="R64" s="1"/>
  <c r="S64" s="1"/>
  <c r="U64" s="1"/>
  <c r="X64" s="1"/>
  <c r="N101"/>
  <c r="P101" s="1"/>
  <c r="Q101" s="1"/>
  <c r="R101" s="1"/>
  <c r="M28"/>
  <c r="O28" s="1"/>
  <c r="X109"/>
  <c r="Y109" s="1"/>
  <c r="U109"/>
  <c r="W112"/>
  <c r="W110"/>
  <c r="W58"/>
  <c r="C6"/>
  <c r="H6" l="1"/>
  <c r="U101"/>
  <c r="X101" s="1"/>
  <c r="S101"/>
  <c r="N28"/>
  <c r="P28" s="1"/>
  <c r="Q28" s="1"/>
  <c r="R28" s="1"/>
  <c r="S28" s="1"/>
  <c r="U28" s="1"/>
  <c r="X28" s="1"/>
  <c r="X112"/>
  <c r="Y112" s="1"/>
  <c r="U112"/>
  <c r="W113"/>
  <c r="W111"/>
  <c r="U110"/>
  <c r="X110"/>
  <c r="G6"/>
  <c r="E6"/>
  <c r="F6"/>
  <c r="K6" s="1"/>
  <c r="D6"/>
  <c r="D79"/>
  <c r="U95"/>
  <c r="U94"/>
  <c r="U93"/>
  <c r="U92"/>
  <c r="U91"/>
  <c r="U90"/>
  <c r="U89"/>
  <c r="U88"/>
  <c r="U87"/>
  <c r="U86"/>
  <c r="U85"/>
  <c r="U84"/>
  <c r="U83"/>
  <c r="I6" l="1"/>
  <c r="Y110"/>
  <c r="X113"/>
  <c r="Y113" s="1"/>
  <c r="U113"/>
  <c r="W114"/>
  <c r="X111"/>
  <c r="Y111" s="1"/>
  <c r="U111"/>
  <c r="J6"/>
  <c r="T58"/>
  <c r="T22"/>
  <c r="T21"/>
  <c r="T20"/>
  <c r="T19"/>
  <c r="T18"/>
  <c r="T17"/>
  <c r="T16"/>
  <c r="T15"/>
  <c r="T14"/>
  <c r="T13"/>
  <c r="T12"/>
  <c r="T11"/>
  <c r="T10"/>
  <c r="T9"/>
  <c r="U114" l="1"/>
  <c r="U118" s="1"/>
  <c r="X114"/>
  <c r="X118" s="1"/>
  <c r="W118"/>
  <c r="M6"/>
  <c r="O6" s="1"/>
  <c r="V96"/>
  <c r="X95"/>
  <c r="Y95" s="1"/>
  <c r="X92"/>
  <c r="Y92" s="1"/>
  <c r="X87"/>
  <c r="Y87" s="1"/>
  <c r="X83"/>
  <c r="N6" l="1"/>
  <c r="P6" s="1"/>
  <c r="Q6" s="1"/>
  <c r="R6" s="1"/>
  <c r="Y114"/>
  <c r="Y118" s="1"/>
  <c r="U96"/>
  <c r="X91"/>
  <c r="Y91" s="1"/>
  <c r="X89"/>
  <c r="Y89" s="1"/>
  <c r="Y83"/>
  <c r="X90"/>
  <c r="Y90" s="1"/>
  <c r="X88"/>
  <c r="Y88" s="1"/>
  <c r="X86"/>
  <c r="Y86" s="1"/>
  <c r="X94"/>
  <c r="Y94" s="1"/>
  <c r="X84"/>
  <c r="Y84" s="1"/>
  <c r="X93"/>
  <c r="Y93" s="1"/>
  <c r="S6" l="1"/>
  <c r="U6" s="1"/>
  <c r="X6" s="1"/>
  <c r="X85"/>
  <c r="X96" s="1"/>
  <c r="W96"/>
  <c r="C54" l="1"/>
  <c r="Y85"/>
  <c r="Y96" s="1"/>
  <c r="X58"/>
  <c r="T23"/>
  <c r="W22"/>
  <c r="X22" s="1"/>
  <c r="W21"/>
  <c r="X21" s="1"/>
  <c r="W18"/>
  <c r="X18" s="1"/>
  <c r="W17"/>
  <c r="X17" s="1"/>
  <c r="W14"/>
  <c r="X14" s="1"/>
  <c r="W13"/>
  <c r="X13" s="1"/>
  <c r="W10"/>
  <c r="X10" s="1"/>
  <c r="H54" l="1"/>
  <c r="T24"/>
  <c r="D54"/>
  <c r="F54"/>
  <c r="I54" s="1"/>
  <c r="E54"/>
  <c r="G54"/>
  <c r="W9"/>
  <c r="X9" s="1"/>
  <c r="W12"/>
  <c r="X12" s="1"/>
  <c r="W16"/>
  <c r="X16" s="1"/>
  <c r="W20"/>
  <c r="X20" s="1"/>
  <c r="W11"/>
  <c r="X11" s="1"/>
  <c r="W15"/>
  <c r="X15" s="1"/>
  <c r="W19"/>
  <c r="X19" s="1"/>
  <c r="K54" l="1"/>
  <c r="J54"/>
  <c r="M54" s="1"/>
  <c r="W23"/>
  <c r="X23"/>
  <c r="N54" l="1"/>
  <c r="O54"/>
  <c r="G79"/>
  <c r="F79"/>
  <c r="I79" s="1"/>
  <c r="E79"/>
  <c r="P54" l="1"/>
  <c r="Q54" s="1"/>
  <c r="R54" s="1"/>
  <c r="J79"/>
  <c r="K79"/>
  <c r="S54" l="1"/>
  <c r="U54" s="1"/>
  <c r="X54" s="1"/>
  <c r="X60" s="1"/>
  <c r="M79"/>
  <c r="O79" s="1"/>
  <c r="N79" l="1"/>
  <c r="P79" l="1"/>
  <c r="Q79" s="1"/>
  <c r="R79" s="1"/>
  <c r="U79" l="1"/>
  <c r="X79" s="1"/>
  <c r="S79"/>
</calcChain>
</file>

<file path=xl/sharedStrings.xml><?xml version="1.0" encoding="utf-8"?>
<sst xmlns="http://schemas.openxmlformats.org/spreadsheetml/2006/main" count="318" uniqueCount="84">
  <si>
    <t>Служба Республики Коми строительного, жилищного и технического надзора (контроля)</t>
  </si>
  <si>
    <t>рублей</t>
  </si>
  <si>
    <t>115рз прил.7</t>
  </si>
  <si>
    <t>Наименование муниципальных образований</t>
  </si>
  <si>
    <t>Штатная численность для i МО в расчете на 1 поселение</t>
  </si>
  <si>
    <t>Коэффициенты Р/к и с/н</t>
  </si>
  <si>
    <t>Месячный ФОТ с Р/к и с/н</t>
  </si>
  <si>
    <t>Годовой ФОТ</t>
  </si>
  <si>
    <t>ЕСН</t>
  </si>
  <si>
    <t>ИТОГО</t>
  </si>
  <si>
    <t>ИТОГО с учетом штатной численности</t>
  </si>
  <si>
    <t>Материальные затраты</t>
  </si>
  <si>
    <t>Всего субвенций на 1 поселение</t>
  </si>
  <si>
    <t>Количество поселений</t>
  </si>
  <si>
    <t>Объем субвенций на осуществление переданных полномочий</t>
  </si>
  <si>
    <t>Всего субвенций для i-ого МО</t>
  </si>
  <si>
    <t>МР "Сыктывдинский"</t>
  </si>
  <si>
    <t>115-РЗ от 01.12.2015</t>
  </si>
  <si>
    <t>Министерство юстиции Республики Коми</t>
  </si>
  <si>
    <t>115-РЗ прил.7</t>
  </si>
  <si>
    <t xml:space="preserve">Месячный ФОТ </t>
  </si>
  <si>
    <t>Всего субвенций на 1 МО</t>
  </si>
  <si>
    <t>Количество МО в РК</t>
  </si>
  <si>
    <t>Всего субвенций для i-ого бюджета МО РК</t>
  </si>
  <si>
    <t>Должностной оклад (ДО)</t>
  </si>
  <si>
    <t>Месячный ФОТ с янв.по окт.</t>
  </si>
  <si>
    <t xml:space="preserve">выделено </t>
  </si>
  <si>
    <t>Кузнецова Т.К.</t>
  </si>
  <si>
    <t>Месячный ФОТ с октября по декабрь  1,04</t>
  </si>
  <si>
    <t>всего</t>
  </si>
  <si>
    <t>МатЗатр</t>
  </si>
  <si>
    <t>опл.тр с нач.</t>
  </si>
  <si>
    <t>зпл</t>
  </si>
  <si>
    <t>начисл.</t>
  </si>
  <si>
    <t>Яснэг</t>
  </si>
  <si>
    <t>Ыб</t>
  </si>
  <si>
    <t>Пажга</t>
  </si>
  <si>
    <t>Лэзым</t>
  </si>
  <si>
    <t>Шошка</t>
  </si>
  <si>
    <t>Выльгорт</t>
  </si>
  <si>
    <t>Зеленец</t>
  </si>
  <si>
    <t>Часово</t>
  </si>
  <si>
    <t xml:space="preserve">Палевицы </t>
  </si>
  <si>
    <t>Слудка</t>
  </si>
  <si>
    <t>Озел</t>
  </si>
  <si>
    <t>Мандач</t>
  </si>
  <si>
    <t>Нювчим</t>
  </si>
  <si>
    <t>админист</t>
  </si>
  <si>
    <t>Итого:</t>
  </si>
  <si>
    <t>Всего</t>
  </si>
  <si>
    <t>Минюст</t>
  </si>
  <si>
    <t>По Мин-ву</t>
  </si>
  <si>
    <t>Месячный ФОТ с октября по декабрь 1,04</t>
  </si>
  <si>
    <t>Должностной оклад (ДО) (с учетом повышения с 01.01.2020) 3,8%</t>
  </si>
  <si>
    <t>По Минюсту</t>
  </si>
  <si>
    <t>РАСЧЕТ СУБВЕНЦИЙ НА 2021 ГОД  НА ОСУЩЕСТВЛЕНИЕ ГОСУДАРСТВЕННОГО ПОЛНОМОЧИЯ РЕСПУБЛИКИ КОМИ , ПРЕДУСМОТРЕННЫХ ПУНКТОМ 
6 СТАТЬИ 1, статьями 2,2(1)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</si>
  <si>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 xml:space="preserve">2) при осуществлении ими государственного полномочия Республики Коми по определению перечня должностных лиц органов местного самоуправления в Республике Коми, уполномоченных составлять протоколы об административных правонарушениях, предусмотренных частями 2 и 4 - в отношении действий (бездействия), которые предусмотрены пунктом 3 статьи 4 Закона Республики Коми "Об обеспечении тишины и покоя граждан на территории Республики Коми", частями 3-1, 5-1, 5-2 (в части привлечения к административной ответственности родителей (лиц, их замещающих), 5-4 (в отношении состава административного правонарушения, предусмотренного частью 5-1), 5-5 статьи 4 Закона Республики Коми "Об административной ответственности в Республике Коми"
</t>
  </si>
  <si>
    <t xml:space="preserve">1)при осуществлении ими государственного полномочия Республики Коми по определению перечня должностных лиц органов местного самоуправления в Республике Коми, уполномоченных составлять протоколы об административных правонарушениях, предусмотренных частями 4 и 5 (в отношении состава административного правонарушения, предусмотренного частью 4) статьи 3 Закона Республики Коми "Об административной ответственности в Республике Коми"
</t>
  </si>
  <si>
    <t xml:space="preserve">3) при осуществлении ими государственного полномочия Республики Коми по определению перечня должностных лиц органов местного самоуправления в Республике Коми, уполномоченных составлять протоколы об административных правонарушениях, предусмотренных статьями 6 и 7 Закона Республики Коми "Об административной ответственности в Республике Коми
</t>
  </si>
  <si>
    <t xml:space="preserve">Месячный ФОТ с октября по декабрь </t>
  </si>
  <si>
    <t>Единовр.выплата к отпуску 3 оклада денежного содержания</t>
  </si>
  <si>
    <t>ЕДП 1,5  должностных оклада</t>
  </si>
  <si>
    <t>Надбавка к  ДО за классный чин 4 должностных оклада</t>
  </si>
  <si>
    <t>Надбавка к ДО за выслугу лет 3 должностных оклада</t>
  </si>
  <si>
    <t>Надбавка к ДО за особые условия 14 должностных оклада</t>
  </si>
  <si>
    <t>Надбавка к ДО за секретность 1,5 должностных оклада</t>
  </si>
  <si>
    <t>Премии 2 оклада денежного содержания</t>
  </si>
  <si>
    <t>Материальная помощь 1 оклад денежного содержания</t>
  </si>
  <si>
    <t xml:space="preserve">УКАЗ главы РК от 19 сентября 2014 г. N 92
</t>
  </si>
  <si>
    <t>Единовр.выплата к отпуску 2 оклада денежного содержания</t>
  </si>
  <si>
    <t>рост зарплаты согласно ПЗ РК 4% с 1октября 2022г.</t>
  </si>
  <si>
    <t>4%*3 месяца/12 месяцев=рост в среднем в год 1%</t>
  </si>
  <si>
    <t>на 2022 год</t>
  </si>
  <si>
    <t xml:space="preserve">ИТОГО с учетом штатной численности в с ростом </t>
  </si>
  <si>
    <t>на 2023-2024 годы</t>
  </si>
  <si>
    <t>код цели 7315001.22</t>
  </si>
  <si>
    <t>поселения</t>
  </si>
  <si>
    <t xml:space="preserve">Должностной оклад </t>
  </si>
  <si>
    <t>Должностной оклад (ДО) (с учетом повышения с 01.10.2021 4%</t>
  </si>
  <si>
    <t>по полномочиям 1) и 2)</t>
  </si>
  <si>
    <t>на 2023-2024</t>
  </si>
  <si>
    <t>код цели 7315002.22</t>
  </si>
  <si>
    <t>в бюджет</t>
  </si>
  <si>
    <t>округлено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</si>
</sst>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Alignment="1">
      <alignment vertical="top" wrapText="1"/>
    </xf>
    <xf numFmtId="0" fontId="4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 wrapText="1" shrinkToFit="1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3" fontId="3" fillId="0" borderId="3" xfId="1" applyNumberFormat="1" applyFont="1" applyFill="1" applyBorder="1" applyAlignment="1">
      <alignment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center" vertical="top"/>
    </xf>
    <xf numFmtId="165" fontId="3" fillId="0" borderId="3" xfId="1" applyNumberFormat="1" applyFont="1" applyFill="1" applyBorder="1" applyAlignment="1">
      <alignment vertical="top"/>
    </xf>
    <xf numFmtId="3" fontId="2" fillId="0" borderId="3" xfId="1" applyNumberFormat="1" applyFont="1" applyFill="1" applyBorder="1" applyAlignment="1">
      <alignment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/>
    </xf>
    <xf numFmtId="3" fontId="3" fillId="0" borderId="3" xfId="0" applyNumberFormat="1" applyFont="1" applyFill="1" applyBorder="1" applyAlignment="1">
      <alignment vertical="top"/>
    </xf>
    <xf numFmtId="1" fontId="0" fillId="0" borderId="0" xfId="0" applyNumberFormat="1"/>
    <xf numFmtId="14" fontId="0" fillId="0" borderId="0" xfId="0" applyNumberFormat="1"/>
    <xf numFmtId="0" fontId="5" fillId="0" borderId="0" xfId="1" applyFont="1"/>
    <xf numFmtId="0" fontId="6" fillId="0" borderId="0" xfId="0" applyFont="1"/>
    <xf numFmtId="164" fontId="3" fillId="0" borderId="3" xfId="1" applyNumberFormat="1" applyFont="1" applyFill="1" applyBorder="1" applyAlignment="1">
      <alignment vertical="top"/>
    </xf>
    <xf numFmtId="0" fontId="0" fillId="0" borderId="3" xfId="0" applyBorder="1"/>
    <xf numFmtId="0" fontId="8" fillId="0" borderId="3" xfId="0" applyFont="1" applyBorder="1"/>
    <xf numFmtId="0" fontId="7" fillId="0" borderId="3" xfId="0" applyFont="1" applyBorder="1"/>
    <xf numFmtId="0" fontId="9" fillId="0" borderId="3" xfId="0" applyFont="1" applyBorder="1"/>
    <xf numFmtId="1" fontId="8" fillId="0" borderId="3" xfId="0" applyNumberFormat="1" applyFont="1" applyBorder="1"/>
    <xf numFmtId="1" fontId="0" fillId="0" borderId="3" xfId="0" applyNumberFormat="1" applyBorder="1"/>
    <xf numFmtId="0" fontId="8" fillId="0" borderId="0" xfId="0" applyFont="1"/>
    <xf numFmtId="0" fontId="4" fillId="2" borderId="0" xfId="1" applyFont="1" applyFill="1"/>
    <xf numFmtId="0" fontId="1" fillId="2" borderId="0" xfId="1" applyFill="1"/>
    <xf numFmtId="0" fontId="2" fillId="2" borderId="1" xfId="1" applyFont="1" applyFill="1" applyBorder="1" applyAlignment="1">
      <alignment vertical="top"/>
    </xf>
    <xf numFmtId="0" fontId="4" fillId="3" borderId="0" xfId="0" applyFont="1" applyFill="1"/>
    <xf numFmtId="0" fontId="2" fillId="3" borderId="0" xfId="0" applyFont="1" applyFill="1" applyAlignment="1">
      <alignment vertical="top"/>
    </xf>
    <xf numFmtId="0" fontId="3" fillId="0" borderId="3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8" fillId="0" borderId="0" xfId="0" applyFont="1" applyBorder="1"/>
    <xf numFmtId="1" fontId="8" fillId="0" borderId="0" xfId="0" applyNumberFormat="1" applyFont="1" applyBorder="1"/>
    <xf numFmtId="0" fontId="0" fillId="0" borderId="0" xfId="0" applyBorder="1"/>
    <xf numFmtId="0" fontId="7" fillId="0" borderId="0" xfId="0" applyFont="1" applyBorder="1"/>
    <xf numFmtId="0" fontId="9" fillId="0" borderId="0" xfId="0" applyFont="1" applyBorder="1"/>
    <xf numFmtId="1" fontId="0" fillId="0" borderId="0" xfId="0" applyNumberFormat="1" applyBorder="1"/>
    <xf numFmtId="3" fontId="8" fillId="0" borderId="0" xfId="0" applyNumberFormat="1" applyFont="1"/>
    <xf numFmtId="3" fontId="0" fillId="0" borderId="0" xfId="0" applyNumberFormat="1"/>
    <xf numFmtId="0" fontId="0" fillId="0" borderId="3" xfId="0" applyFill="1" applyBorder="1"/>
    <xf numFmtId="3" fontId="0" fillId="0" borderId="3" xfId="0" applyNumberFormat="1" applyBorder="1"/>
    <xf numFmtId="0" fontId="4" fillId="0" borderId="0" xfId="1" applyFont="1" applyFill="1"/>
    <xf numFmtId="0" fontId="1" fillId="0" borderId="0" xfId="1" applyFill="1"/>
    <xf numFmtId="0" fontId="2" fillId="0" borderId="1" xfId="1" applyFont="1" applyFill="1" applyBorder="1" applyAlignment="1">
      <alignment vertical="top"/>
    </xf>
    <xf numFmtId="0" fontId="4" fillId="0" borderId="0" xfId="0" applyFont="1" applyFill="1"/>
    <xf numFmtId="0" fontId="2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3" fontId="2" fillId="0" borderId="0" xfId="1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2" fillId="0" borderId="1" xfId="1" applyFont="1" applyFill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2" fillId="0" borderId="1" xfId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8"/>
  <sheetViews>
    <sheetView tabSelected="1" topLeftCell="A13" workbookViewId="0">
      <selection activeCell="T105" sqref="T105"/>
    </sheetView>
  </sheetViews>
  <sheetFormatPr defaultRowHeight="15"/>
  <cols>
    <col min="1" max="1" width="10.140625" bestFit="1" customWidth="1"/>
    <col min="3" max="3" width="9.140625" customWidth="1"/>
    <col min="15" max="15" width="10.140625" bestFit="1" customWidth="1"/>
    <col min="16" max="16" width="10.42578125" customWidth="1"/>
    <col min="17" max="17" width="14.28515625" customWidth="1"/>
    <col min="18" max="18" width="12" customWidth="1"/>
    <col min="23" max="23" width="12.42578125" customWidth="1"/>
    <col min="24" max="24" width="11.7109375" customWidth="1"/>
  </cols>
  <sheetData>
    <row r="1" spans="1:25">
      <c r="X1" s="26"/>
    </row>
    <row r="2" spans="1:25" ht="46.5" customHeight="1">
      <c r="A2" s="72" t="s">
        <v>55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5" ht="46.5" customHeight="1">
      <c r="A3" s="72" t="s">
        <v>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31.5" customHeight="1">
      <c r="A4" s="70" t="s">
        <v>72</v>
      </c>
      <c r="B4" s="70"/>
      <c r="C4" s="70"/>
      <c r="D4" s="70"/>
      <c r="E4" s="71" t="s">
        <v>68</v>
      </c>
      <c r="F4" s="71"/>
      <c r="G4" s="71"/>
      <c r="H4" s="71"/>
      <c r="I4" s="71"/>
      <c r="J4" s="71"/>
      <c r="K4" s="41" t="s">
        <v>18</v>
      </c>
      <c r="L4" s="42"/>
      <c r="M4" s="42"/>
      <c r="N4" s="42"/>
      <c r="O4" s="42"/>
      <c r="P4" s="12"/>
      <c r="Q4" s="12"/>
      <c r="R4" s="12"/>
      <c r="S4" s="12"/>
      <c r="T4" s="12"/>
      <c r="U4" s="12"/>
      <c r="V4" s="71" t="s">
        <v>1</v>
      </c>
      <c r="W4" s="71"/>
      <c r="X4" s="13" t="s">
        <v>19</v>
      </c>
    </row>
    <row r="5" spans="1:25" ht="156" customHeight="1">
      <c r="A5" s="14" t="s">
        <v>3</v>
      </c>
      <c r="B5" s="15" t="s">
        <v>4</v>
      </c>
      <c r="C5" s="15" t="s">
        <v>77</v>
      </c>
      <c r="D5" s="6" t="s">
        <v>64</v>
      </c>
      <c r="E5" s="6" t="s">
        <v>63</v>
      </c>
      <c r="F5" s="6" t="s">
        <v>62</v>
      </c>
      <c r="G5" s="6" t="s">
        <v>65</v>
      </c>
      <c r="H5" s="6" t="s">
        <v>61</v>
      </c>
      <c r="I5" s="6" t="s">
        <v>60</v>
      </c>
      <c r="J5" s="10" t="s">
        <v>67</v>
      </c>
      <c r="K5" s="6" t="s">
        <v>66</v>
      </c>
      <c r="L5" s="15" t="s">
        <v>5</v>
      </c>
      <c r="M5" s="15" t="s">
        <v>6</v>
      </c>
      <c r="N5" s="15" t="s">
        <v>20</v>
      </c>
      <c r="O5" s="15" t="s">
        <v>28</v>
      </c>
      <c r="P5" s="15" t="s">
        <v>7</v>
      </c>
      <c r="Q5" s="15" t="s">
        <v>8</v>
      </c>
      <c r="R5" s="16" t="s">
        <v>9</v>
      </c>
      <c r="S5" s="15" t="s">
        <v>10</v>
      </c>
      <c r="T5" s="15" t="s">
        <v>11</v>
      </c>
      <c r="U5" s="15" t="s">
        <v>21</v>
      </c>
      <c r="V5" s="15" t="s">
        <v>22</v>
      </c>
      <c r="W5" s="17" t="s">
        <v>14</v>
      </c>
      <c r="X5" s="15" t="s">
        <v>23</v>
      </c>
      <c r="Y5" s="43" t="s">
        <v>54</v>
      </c>
    </row>
    <row r="6" spans="1:25" ht="47.25">
      <c r="A6" s="23" t="s">
        <v>16</v>
      </c>
      <c r="B6" s="24">
        <v>1E-3</v>
      </c>
      <c r="C6" s="25">
        <f>C79</f>
        <v>5812</v>
      </c>
      <c r="D6" s="18">
        <f>C6*14/12</f>
        <v>6781</v>
      </c>
      <c r="E6" s="18">
        <f>C6*3/12</f>
        <v>1453</v>
      </c>
      <c r="F6" s="18">
        <f>C6*4/12</f>
        <v>1937</v>
      </c>
      <c r="G6" s="18">
        <f>C6*1.5/12</f>
        <v>727</v>
      </c>
      <c r="H6" s="18">
        <f>C6*1.5</f>
        <v>8718</v>
      </c>
      <c r="I6" s="18">
        <f>(C6+F6)*2/12</f>
        <v>1292</v>
      </c>
      <c r="J6" s="18">
        <f>SUM(C6,F6)*1/12</f>
        <v>646</v>
      </c>
      <c r="K6" s="18">
        <f>SUM(C6,F6)*2/12</f>
        <v>1292</v>
      </c>
      <c r="L6" s="21">
        <v>1.7</v>
      </c>
      <c r="M6" s="18">
        <f>SUM(C6:K6)*1.7</f>
        <v>48719</v>
      </c>
      <c r="N6" s="18">
        <f>M6*9</f>
        <v>438471</v>
      </c>
      <c r="O6" s="18">
        <f>M6*3</f>
        <v>146157</v>
      </c>
      <c r="P6" s="18">
        <f>SUM(N6:O6)</f>
        <v>584628</v>
      </c>
      <c r="Q6" s="18">
        <f>P6*30.2/100</f>
        <v>176558</v>
      </c>
      <c r="R6" s="18">
        <f>SUM(P6:Q6)</f>
        <v>761186</v>
      </c>
      <c r="S6" s="18">
        <f>R6*B6*1.01</f>
        <v>769</v>
      </c>
      <c r="T6" s="18">
        <v>1000</v>
      </c>
      <c r="U6" s="18">
        <f>SUM(S6:T6)</f>
        <v>1769</v>
      </c>
      <c r="V6" s="18">
        <v>14</v>
      </c>
      <c r="W6" s="30"/>
      <c r="X6" s="22">
        <f>U6*V6</f>
        <v>24766</v>
      </c>
      <c r="Y6" s="44"/>
    </row>
    <row r="7" spans="1:25">
      <c r="A7" t="s">
        <v>70</v>
      </c>
      <c r="F7" t="s">
        <v>71</v>
      </c>
    </row>
    <row r="8" spans="1:25" ht="15.75">
      <c r="A8" t="s">
        <v>81</v>
      </c>
      <c r="L8" s="47"/>
      <c r="M8" s="45"/>
      <c r="N8" s="48"/>
      <c r="O8" s="49"/>
      <c r="P8" s="45"/>
      <c r="Q8" s="46"/>
      <c r="R8" s="47"/>
      <c r="S8" s="31"/>
      <c r="T8" s="32" t="s">
        <v>29</v>
      </c>
      <c r="U8" s="33" t="s">
        <v>30</v>
      </c>
      <c r="V8" s="34" t="s">
        <v>31</v>
      </c>
      <c r="W8" s="32" t="s">
        <v>32</v>
      </c>
      <c r="X8" s="35" t="s">
        <v>33</v>
      </c>
    </row>
    <row r="9" spans="1:25">
      <c r="L9" s="45"/>
      <c r="M9" s="47"/>
      <c r="N9" s="47"/>
      <c r="O9" s="47"/>
      <c r="P9" s="50"/>
      <c r="Q9" s="50"/>
      <c r="R9" s="47"/>
      <c r="S9" s="32" t="s">
        <v>34</v>
      </c>
      <c r="T9" s="31">
        <f>SUM(U9,V9)</f>
        <v>1769</v>
      </c>
      <c r="U9" s="31">
        <v>1000</v>
      </c>
      <c r="V9" s="31">
        <v>769</v>
      </c>
      <c r="W9" s="36">
        <f>V9/1.302</f>
        <v>591</v>
      </c>
      <c r="X9" s="36">
        <f>V9-W9</f>
        <v>178</v>
      </c>
    </row>
    <row r="10" spans="1:25">
      <c r="L10" s="45"/>
      <c r="M10" s="47"/>
      <c r="N10" s="47"/>
      <c r="O10" s="47"/>
      <c r="P10" s="50"/>
      <c r="Q10" s="50"/>
      <c r="R10" s="47"/>
      <c r="S10" s="32" t="s">
        <v>35</v>
      </c>
      <c r="T10" s="31">
        <f t="shared" ref="T10:T22" si="0">SUM(U10,V10)</f>
        <v>1769</v>
      </c>
      <c r="U10" s="31">
        <v>1000</v>
      </c>
      <c r="V10" s="31">
        <v>769</v>
      </c>
      <c r="W10" s="36">
        <f t="shared" ref="W10:W22" si="1">V10/1.302</f>
        <v>591</v>
      </c>
      <c r="X10" s="36">
        <f t="shared" ref="X10:X22" si="2">V10-W10</f>
        <v>178</v>
      </c>
    </row>
    <row r="11" spans="1:25">
      <c r="L11" s="45"/>
      <c r="M11" s="47"/>
      <c r="N11" s="47"/>
      <c r="O11" s="47"/>
      <c r="P11" s="50"/>
      <c r="Q11" s="50"/>
      <c r="R11" s="47"/>
      <c r="S11" s="32" t="s">
        <v>36</v>
      </c>
      <c r="T11" s="31">
        <f t="shared" si="0"/>
        <v>1769</v>
      </c>
      <c r="U11" s="31">
        <v>1000</v>
      </c>
      <c r="V11" s="31">
        <v>769</v>
      </c>
      <c r="W11" s="36">
        <f t="shared" si="1"/>
        <v>591</v>
      </c>
      <c r="X11" s="36">
        <f t="shared" si="2"/>
        <v>178</v>
      </c>
    </row>
    <row r="12" spans="1:25">
      <c r="L12" s="45"/>
      <c r="M12" s="47"/>
      <c r="N12" s="47"/>
      <c r="O12" s="47"/>
      <c r="P12" s="50"/>
      <c r="Q12" s="50"/>
      <c r="R12" s="47"/>
      <c r="S12" s="32" t="s">
        <v>37</v>
      </c>
      <c r="T12" s="31">
        <f t="shared" si="0"/>
        <v>1769</v>
      </c>
      <c r="U12" s="31">
        <v>1000</v>
      </c>
      <c r="V12" s="31">
        <v>769</v>
      </c>
      <c r="W12" s="36">
        <f t="shared" si="1"/>
        <v>591</v>
      </c>
      <c r="X12" s="36">
        <f t="shared" si="2"/>
        <v>178</v>
      </c>
    </row>
    <row r="13" spans="1:25">
      <c r="L13" s="45"/>
      <c r="M13" s="47"/>
      <c r="N13" s="47"/>
      <c r="O13" s="47"/>
      <c r="P13" s="50"/>
      <c r="Q13" s="50"/>
      <c r="R13" s="47"/>
      <c r="S13" s="32" t="s">
        <v>38</v>
      </c>
      <c r="T13" s="31">
        <f t="shared" si="0"/>
        <v>1769</v>
      </c>
      <c r="U13" s="31">
        <v>1000</v>
      </c>
      <c r="V13" s="31">
        <v>769</v>
      </c>
      <c r="W13" s="36">
        <f t="shared" si="1"/>
        <v>591</v>
      </c>
      <c r="X13" s="36">
        <f t="shared" si="2"/>
        <v>178</v>
      </c>
    </row>
    <row r="14" spans="1:25">
      <c r="L14" s="45"/>
      <c r="M14" s="47"/>
      <c r="N14" s="47"/>
      <c r="O14" s="47"/>
      <c r="P14" s="50"/>
      <c r="Q14" s="50"/>
      <c r="R14" s="47"/>
      <c r="S14" s="32" t="s">
        <v>39</v>
      </c>
      <c r="T14" s="31">
        <f t="shared" si="0"/>
        <v>1769</v>
      </c>
      <c r="U14" s="31">
        <v>1000</v>
      </c>
      <c r="V14" s="31">
        <v>769</v>
      </c>
      <c r="W14" s="36">
        <f t="shared" si="1"/>
        <v>591</v>
      </c>
      <c r="X14" s="36">
        <f t="shared" si="2"/>
        <v>178</v>
      </c>
    </row>
    <row r="15" spans="1:25">
      <c r="L15" s="45"/>
      <c r="M15" s="47"/>
      <c r="N15" s="47"/>
      <c r="O15" s="47"/>
      <c r="P15" s="50"/>
      <c r="Q15" s="50"/>
      <c r="R15" s="47"/>
      <c r="S15" s="32" t="s">
        <v>40</v>
      </c>
      <c r="T15" s="31">
        <f t="shared" si="0"/>
        <v>1769</v>
      </c>
      <c r="U15" s="31">
        <v>1000</v>
      </c>
      <c r="V15" s="31">
        <v>769</v>
      </c>
      <c r="W15" s="36">
        <f t="shared" si="1"/>
        <v>591</v>
      </c>
      <c r="X15" s="36">
        <f t="shared" si="2"/>
        <v>178</v>
      </c>
    </row>
    <row r="16" spans="1:25">
      <c r="A16" s="27"/>
      <c r="L16" s="45"/>
      <c r="M16" s="47"/>
      <c r="N16" s="47"/>
      <c r="O16" s="47"/>
      <c r="P16" s="50"/>
      <c r="Q16" s="50"/>
      <c r="R16" s="47"/>
      <c r="S16" s="32" t="s">
        <v>41</v>
      </c>
      <c r="T16" s="31">
        <f t="shared" si="0"/>
        <v>1769</v>
      </c>
      <c r="U16" s="31">
        <v>1000</v>
      </c>
      <c r="V16" s="31">
        <v>769</v>
      </c>
      <c r="W16" s="36">
        <f t="shared" si="1"/>
        <v>591</v>
      </c>
      <c r="X16" s="36">
        <f t="shared" si="2"/>
        <v>178</v>
      </c>
    </row>
    <row r="17" spans="1:25">
      <c r="L17" s="45"/>
      <c r="M17" s="47"/>
      <c r="N17" s="47"/>
      <c r="O17" s="47"/>
      <c r="P17" s="50"/>
      <c r="Q17" s="50"/>
      <c r="R17" s="47"/>
      <c r="S17" s="32" t="s">
        <v>42</v>
      </c>
      <c r="T17" s="31">
        <f t="shared" si="0"/>
        <v>1769</v>
      </c>
      <c r="U17" s="31">
        <v>1000</v>
      </c>
      <c r="V17" s="31">
        <v>769</v>
      </c>
      <c r="W17" s="36">
        <f t="shared" si="1"/>
        <v>591</v>
      </c>
      <c r="X17" s="36">
        <f t="shared" si="2"/>
        <v>178</v>
      </c>
    </row>
    <row r="18" spans="1:25">
      <c r="L18" s="45"/>
      <c r="M18" s="47"/>
      <c r="N18" s="47"/>
      <c r="O18" s="47"/>
      <c r="P18" s="50"/>
      <c r="Q18" s="50"/>
      <c r="R18" s="47"/>
      <c r="S18" s="32" t="s">
        <v>43</v>
      </c>
      <c r="T18" s="31">
        <f t="shared" si="0"/>
        <v>1769</v>
      </c>
      <c r="U18" s="31">
        <v>1000</v>
      </c>
      <c r="V18" s="31">
        <v>769</v>
      </c>
      <c r="W18" s="36">
        <f t="shared" si="1"/>
        <v>591</v>
      </c>
      <c r="X18" s="36">
        <f t="shared" si="2"/>
        <v>178</v>
      </c>
    </row>
    <row r="19" spans="1:25">
      <c r="L19" s="45"/>
      <c r="M19" s="47"/>
      <c r="N19" s="47"/>
      <c r="O19" s="47"/>
      <c r="P19" s="50"/>
      <c r="Q19" s="50"/>
      <c r="R19" s="47"/>
      <c r="S19" s="32" t="s">
        <v>44</v>
      </c>
      <c r="T19" s="31">
        <f t="shared" si="0"/>
        <v>1769</v>
      </c>
      <c r="U19" s="31">
        <v>1000</v>
      </c>
      <c r="V19" s="31">
        <v>769</v>
      </c>
      <c r="W19" s="36">
        <f t="shared" si="1"/>
        <v>591</v>
      </c>
      <c r="X19" s="36">
        <f t="shared" si="2"/>
        <v>178</v>
      </c>
    </row>
    <row r="20" spans="1:25">
      <c r="L20" s="45"/>
      <c r="M20" s="47"/>
      <c r="N20" s="47"/>
      <c r="O20" s="47"/>
      <c r="P20" s="50"/>
      <c r="Q20" s="50"/>
      <c r="R20" s="47"/>
      <c r="S20" s="32" t="s">
        <v>45</v>
      </c>
      <c r="T20" s="31">
        <f t="shared" si="0"/>
        <v>1769</v>
      </c>
      <c r="U20" s="31">
        <v>1000</v>
      </c>
      <c r="V20" s="31">
        <v>769</v>
      </c>
      <c r="W20" s="36">
        <f t="shared" si="1"/>
        <v>591</v>
      </c>
      <c r="X20" s="36">
        <f t="shared" si="2"/>
        <v>178</v>
      </c>
    </row>
    <row r="21" spans="1:25">
      <c r="L21" s="45"/>
      <c r="M21" s="47"/>
      <c r="N21" s="47"/>
      <c r="O21" s="47"/>
      <c r="P21" s="50"/>
      <c r="Q21" s="50"/>
      <c r="R21" s="47"/>
      <c r="S21" s="32" t="s">
        <v>46</v>
      </c>
      <c r="T21" s="31">
        <f t="shared" si="0"/>
        <v>1769</v>
      </c>
      <c r="U21" s="31">
        <v>1000</v>
      </c>
      <c r="V21" s="31">
        <v>769</v>
      </c>
      <c r="W21" s="36">
        <f t="shared" si="1"/>
        <v>591</v>
      </c>
      <c r="X21" s="36">
        <f t="shared" si="2"/>
        <v>178</v>
      </c>
    </row>
    <row r="22" spans="1:25">
      <c r="L22" s="45"/>
      <c r="M22" s="47"/>
      <c r="N22" s="47"/>
      <c r="O22" s="47"/>
      <c r="P22" s="50"/>
      <c r="Q22" s="50"/>
      <c r="R22" s="47"/>
      <c r="S22" s="32" t="s">
        <v>47</v>
      </c>
      <c r="T22" s="31">
        <f t="shared" si="0"/>
        <v>1769</v>
      </c>
      <c r="U22" s="31">
        <v>1000</v>
      </c>
      <c r="V22" s="31">
        <v>769</v>
      </c>
      <c r="W22" s="36">
        <f t="shared" si="1"/>
        <v>591</v>
      </c>
      <c r="X22" s="36">
        <f t="shared" si="2"/>
        <v>178</v>
      </c>
    </row>
    <row r="23" spans="1:25">
      <c r="L23" s="45"/>
      <c r="M23" s="45"/>
      <c r="N23" s="45"/>
      <c r="O23" s="45"/>
      <c r="P23" s="46"/>
      <c r="Q23" s="46"/>
      <c r="R23" s="47"/>
      <c r="S23" s="32" t="s">
        <v>48</v>
      </c>
      <c r="T23" s="32">
        <f>SUM(T9:T22)</f>
        <v>24766</v>
      </c>
      <c r="U23" s="32">
        <f>SUM(U9:U22)</f>
        <v>14000</v>
      </c>
      <c r="V23" s="32">
        <f>SUM(V9:V22)</f>
        <v>10766</v>
      </c>
      <c r="W23" s="35">
        <f>SUM(W9:W21)</f>
        <v>7683</v>
      </c>
      <c r="X23" s="35">
        <f>SUM(X9:X21)</f>
        <v>2314</v>
      </c>
    </row>
    <row r="24" spans="1:25">
      <c r="C24" s="45"/>
      <c r="D24" s="45"/>
      <c r="E24" s="45"/>
      <c r="F24" s="45"/>
      <c r="G24" s="46"/>
      <c r="H24" s="46"/>
      <c r="I24" s="46"/>
      <c r="J24" s="46"/>
      <c r="L24" s="45"/>
      <c r="M24" s="45"/>
      <c r="N24" s="45"/>
      <c r="O24" s="45"/>
      <c r="P24" s="46"/>
      <c r="Q24" s="46"/>
      <c r="S24" s="49" t="s">
        <v>76</v>
      </c>
      <c r="T24" s="45">
        <f>T23-T22</f>
        <v>22997</v>
      </c>
      <c r="U24" s="45"/>
      <c r="V24" s="45"/>
      <c r="W24" s="46"/>
      <c r="X24" s="46"/>
    </row>
    <row r="25" spans="1:25">
      <c r="C25" s="45"/>
      <c r="D25" s="45"/>
      <c r="E25" s="45"/>
      <c r="F25" s="45"/>
      <c r="G25" s="46"/>
      <c r="H25" s="46"/>
      <c r="I25" s="46"/>
      <c r="J25" s="46"/>
      <c r="L25" s="45"/>
      <c r="M25" s="45"/>
      <c r="N25" s="45"/>
      <c r="O25" s="45"/>
      <c r="P25" s="46"/>
      <c r="Q25" s="46"/>
      <c r="S25" s="45"/>
      <c r="T25" s="45"/>
      <c r="U25" s="45"/>
      <c r="V25" s="45"/>
      <c r="W25" s="46"/>
      <c r="X25" s="46"/>
    </row>
    <row r="26" spans="1:25" ht="31.5">
      <c r="A26" s="70" t="s">
        <v>74</v>
      </c>
      <c r="B26" s="70"/>
      <c r="C26" s="70"/>
      <c r="D26" s="70"/>
      <c r="E26" s="71" t="s">
        <v>68</v>
      </c>
      <c r="F26" s="71"/>
      <c r="G26" s="71"/>
      <c r="H26" s="71"/>
      <c r="I26" s="71"/>
      <c r="J26" s="71"/>
      <c r="K26" s="58" t="s">
        <v>18</v>
      </c>
      <c r="L26" s="59"/>
      <c r="M26" s="59"/>
      <c r="N26" s="59"/>
      <c r="O26" s="59"/>
      <c r="P26" s="12"/>
      <c r="Q26" s="12"/>
      <c r="R26" s="12"/>
      <c r="S26" s="12"/>
      <c r="T26" s="12"/>
      <c r="U26" s="12"/>
      <c r="V26" s="71" t="s">
        <v>1</v>
      </c>
      <c r="W26" s="71"/>
      <c r="X26" s="13" t="s">
        <v>19</v>
      </c>
    </row>
    <row r="27" spans="1:25" ht="141.75">
      <c r="A27" s="14" t="s">
        <v>3</v>
      </c>
      <c r="B27" s="15" t="s">
        <v>4</v>
      </c>
      <c r="C27" s="15" t="s">
        <v>78</v>
      </c>
      <c r="D27" s="6" t="s">
        <v>64</v>
      </c>
      <c r="E27" s="6" t="s">
        <v>63</v>
      </c>
      <c r="F27" s="6" t="s">
        <v>62</v>
      </c>
      <c r="G27" s="6" t="s">
        <v>65</v>
      </c>
      <c r="H27" s="6" t="s">
        <v>61</v>
      </c>
      <c r="I27" s="6" t="s">
        <v>60</v>
      </c>
      <c r="J27" s="10" t="s">
        <v>67</v>
      </c>
      <c r="K27" s="6" t="s">
        <v>66</v>
      </c>
      <c r="L27" s="15" t="s">
        <v>5</v>
      </c>
      <c r="M27" s="15" t="s">
        <v>6</v>
      </c>
      <c r="N27" s="15" t="s">
        <v>20</v>
      </c>
      <c r="O27" s="15" t="s">
        <v>28</v>
      </c>
      <c r="P27" s="15" t="s">
        <v>7</v>
      </c>
      <c r="Q27" s="15" t="s">
        <v>8</v>
      </c>
      <c r="R27" s="16" t="s">
        <v>9</v>
      </c>
      <c r="S27" s="15" t="s">
        <v>10</v>
      </c>
      <c r="T27" s="15" t="s">
        <v>11</v>
      </c>
      <c r="U27" s="15" t="s">
        <v>21</v>
      </c>
      <c r="V27" s="15" t="s">
        <v>22</v>
      </c>
      <c r="W27" s="17" t="s">
        <v>14</v>
      </c>
      <c r="X27" s="15" t="s">
        <v>23</v>
      </c>
      <c r="Y27" s="43" t="s">
        <v>54</v>
      </c>
    </row>
    <row r="28" spans="1:25" ht="47.25">
      <c r="A28" s="23" t="s">
        <v>16</v>
      </c>
      <c r="B28" s="24">
        <v>1E-3</v>
      </c>
      <c r="C28" s="25">
        <f>C101</f>
        <v>6045</v>
      </c>
      <c r="D28" s="18">
        <f>C28*14/12</f>
        <v>7053</v>
      </c>
      <c r="E28" s="18">
        <f>C28*3/12</f>
        <v>1511</v>
      </c>
      <c r="F28" s="18">
        <f>C28*4/12</f>
        <v>2015</v>
      </c>
      <c r="G28" s="18">
        <f>C28*1.5/12</f>
        <v>756</v>
      </c>
      <c r="H28" s="18">
        <f>C28*1.5</f>
        <v>9068</v>
      </c>
      <c r="I28" s="18">
        <f>(C28+F28)*2/12</f>
        <v>1343</v>
      </c>
      <c r="J28" s="18">
        <f>SUM(C28,F28)*1/12</f>
        <v>672</v>
      </c>
      <c r="K28" s="18">
        <f>SUM(C28,F28)*2/12</f>
        <v>1343</v>
      </c>
      <c r="L28" s="21">
        <v>1.7</v>
      </c>
      <c r="M28" s="18">
        <f>SUM(C28:K28)*1.7</f>
        <v>50670</v>
      </c>
      <c r="N28" s="18">
        <f>M28*9</f>
        <v>456030</v>
      </c>
      <c r="O28" s="18">
        <f>M28*3</f>
        <v>152010</v>
      </c>
      <c r="P28" s="18">
        <f>SUM(N28:O28)</f>
        <v>608040</v>
      </c>
      <c r="Q28" s="18">
        <f>P28*30.2/100</f>
        <v>183628</v>
      </c>
      <c r="R28" s="18">
        <f>SUM(P28:Q28)</f>
        <v>791668</v>
      </c>
      <c r="S28" s="18">
        <f>R28*B28</f>
        <v>792</v>
      </c>
      <c r="T28" s="18">
        <v>1000</v>
      </c>
      <c r="U28" s="18">
        <f>SUM(S28:T28)</f>
        <v>1792</v>
      </c>
      <c r="V28" s="18">
        <v>14</v>
      </c>
      <c r="W28" s="30"/>
      <c r="X28" s="22">
        <f>U28*V28</f>
        <v>25088</v>
      </c>
      <c r="Y28" s="44"/>
    </row>
    <row r="29" spans="1:25" ht="15.75">
      <c r="A29" s="11" t="s">
        <v>17</v>
      </c>
      <c r="B29" s="60"/>
      <c r="C29" s="61"/>
      <c r="D29" s="62"/>
      <c r="E29" s="62"/>
      <c r="F29" s="62"/>
      <c r="G29" s="62"/>
      <c r="H29" s="62"/>
      <c r="I29" s="62"/>
      <c r="J29" s="62"/>
      <c r="K29" s="62"/>
      <c r="L29" s="63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4"/>
      <c r="X29" s="65"/>
      <c r="Y29" s="66"/>
    </row>
    <row r="30" spans="1:25">
      <c r="A30" t="s">
        <v>70</v>
      </c>
    </row>
    <row r="31" spans="1:25" ht="15.75">
      <c r="A31" t="s">
        <v>81</v>
      </c>
      <c r="L31" s="47"/>
      <c r="M31" s="45"/>
      <c r="N31" s="48"/>
      <c r="O31" s="49"/>
      <c r="P31" s="45"/>
      <c r="Q31" s="46"/>
      <c r="R31" s="47"/>
      <c r="S31" s="31" t="s">
        <v>82</v>
      </c>
      <c r="T31" s="32" t="s">
        <v>29</v>
      </c>
      <c r="U31" s="33" t="s">
        <v>30</v>
      </c>
      <c r="V31" s="34" t="s">
        <v>31</v>
      </c>
      <c r="W31" s="32" t="s">
        <v>32</v>
      </c>
      <c r="X31" s="35" t="s">
        <v>33</v>
      </c>
    </row>
    <row r="32" spans="1:25">
      <c r="L32" s="45"/>
      <c r="M32" s="47"/>
      <c r="N32" s="47"/>
      <c r="O32" s="47"/>
      <c r="P32" s="50"/>
      <c r="Q32" s="50"/>
      <c r="R32" s="47"/>
      <c r="S32" s="32" t="s">
        <v>34</v>
      </c>
      <c r="T32" s="31">
        <f>SUM(U32,V32)</f>
        <v>1792</v>
      </c>
      <c r="U32" s="31">
        <v>1000</v>
      </c>
      <c r="V32" s="31">
        <v>792</v>
      </c>
      <c r="W32" s="36">
        <f>V32/1.302</f>
        <v>608</v>
      </c>
      <c r="X32" s="36">
        <f>V32-W32</f>
        <v>184</v>
      </c>
    </row>
    <row r="33" spans="1:24">
      <c r="L33" s="45"/>
      <c r="M33" s="47"/>
      <c r="N33" s="47"/>
      <c r="O33" s="47"/>
      <c r="P33" s="50"/>
      <c r="Q33" s="50"/>
      <c r="R33" s="47"/>
      <c r="S33" s="32" t="s">
        <v>35</v>
      </c>
      <c r="T33" s="31">
        <f t="shared" ref="T33:T45" si="3">SUM(U33,V33)</f>
        <v>1792</v>
      </c>
      <c r="U33" s="31">
        <v>1000</v>
      </c>
      <c r="V33" s="31">
        <v>792</v>
      </c>
      <c r="W33" s="36">
        <f t="shared" ref="W33:W45" si="4">V33/1.302</f>
        <v>608</v>
      </c>
      <c r="X33" s="36">
        <f t="shared" ref="X33:X45" si="5">V33-W33</f>
        <v>184</v>
      </c>
    </row>
    <row r="34" spans="1:24">
      <c r="L34" s="45"/>
      <c r="M34" s="47"/>
      <c r="N34" s="47"/>
      <c r="O34" s="47"/>
      <c r="P34" s="50"/>
      <c r="Q34" s="50"/>
      <c r="R34" s="47"/>
      <c r="S34" s="32" t="s">
        <v>36</v>
      </c>
      <c r="T34" s="31">
        <f t="shared" si="3"/>
        <v>1792</v>
      </c>
      <c r="U34" s="31">
        <v>1000</v>
      </c>
      <c r="V34" s="31">
        <v>792</v>
      </c>
      <c r="W34" s="36">
        <f t="shared" si="4"/>
        <v>608</v>
      </c>
      <c r="X34" s="36">
        <f t="shared" si="5"/>
        <v>184</v>
      </c>
    </row>
    <row r="35" spans="1:24">
      <c r="L35" s="45"/>
      <c r="M35" s="47"/>
      <c r="N35" s="47"/>
      <c r="O35" s="47"/>
      <c r="P35" s="50"/>
      <c r="Q35" s="50"/>
      <c r="R35" s="47"/>
      <c r="S35" s="32" t="s">
        <v>37</v>
      </c>
      <c r="T35" s="31">
        <f t="shared" si="3"/>
        <v>1792</v>
      </c>
      <c r="U35" s="31">
        <v>1000</v>
      </c>
      <c r="V35" s="31">
        <v>792</v>
      </c>
      <c r="W35" s="36">
        <f t="shared" si="4"/>
        <v>608</v>
      </c>
      <c r="X35" s="36">
        <f t="shared" si="5"/>
        <v>184</v>
      </c>
    </row>
    <row r="36" spans="1:24">
      <c r="L36" s="45"/>
      <c r="M36" s="47"/>
      <c r="N36" s="47"/>
      <c r="O36" s="47"/>
      <c r="P36" s="50"/>
      <c r="Q36" s="50"/>
      <c r="R36" s="47"/>
      <c r="S36" s="32" t="s">
        <v>38</v>
      </c>
      <c r="T36" s="31">
        <f t="shared" si="3"/>
        <v>1792</v>
      </c>
      <c r="U36" s="31">
        <v>1000</v>
      </c>
      <c r="V36" s="31">
        <v>792</v>
      </c>
      <c r="W36" s="36">
        <f t="shared" si="4"/>
        <v>608</v>
      </c>
      <c r="X36" s="36">
        <f t="shared" si="5"/>
        <v>184</v>
      </c>
    </row>
    <row r="37" spans="1:24">
      <c r="L37" s="45"/>
      <c r="M37" s="47"/>
      <c r="N37" s="47"/>
      <c r="O37" s="47"/>
      <c r="P37" s="50"/>
      <c r="Q37" s="50"/>
      <c r="R37" s="47"/>
      <c r="S37" s="32" t="s">
        <v>39</v>
      </c>
      <c r="T37" s="31">
        <f t="shared" si="3"/>
        <v>1792</v>
      </c>
      <c r="U37" s="31">
        <v>1000</v>
      </c>
      <c r="V37" s="31">
        <v>792</v>
      </c>
      <c r="W37" s="36">
        <f t="shared" si="4"/>
        <v>608</v>
      </c>
      <c r="X37" s="36">
        <f t="shared" si="5"/>
        <v>184</v>
      </c>
    </row>
    <row r="38" spans="1:24">
      <c r="L38" s="45"/>
      <c r="M38" s="47"/>
      <c r="N38" s="47"/>
      <c r="O38" s="47"/>
      <c r="P38" s="50"/>
      <c r="Q38" s="50"/>
      <c r="R38" s="47"/>
      <c r="S38" s="32" t="s">
        <v>40</v>
      </c>
      <c r="T38" s="31">
        <f t="shared" si="3"/>
        <v>1792</v>
      </c>
      <c r="U38" s="31">
        <v>1000</v>
      </c>
      <c r="V38" s="31">
        <v>792</v>
      </c>
      <c r="W38" s="36">
        <f t="shared" si="4"/>
        <v>608</v>
      </c>
      <c r="X38" s="36">
        <f t="shared" si="5"/>
        <v>184</v>
      </c>
    </row>
    <row r="39" spans="1:24">
      <c r="L39" s="45"/>
      <c r="M39" s="47"/>
      <c r="N39" s="47"/>
      <c r="O39" s="47"/>
      <c r="P39" s="50"/>
      <c r="Q39" s="50"/>
      <c r="R39" s="47"/>
      <c r="S39" s="32" t="s">
        <v>41</v>
      </c>
      <c r="T39" s="31">
        <f t="shared" si="3"/>
        <v>1792</v>
      </c>
      <c r="U39" s="31">
        <v>1000</v>
      </c>
      <c r="V39" s="31">
        <v>792</v>
      </c>
      <c r="W39" s="36">
        <f t="shared" si="4"/>
        <v>608</v>
      </c>
      <c r="X39" s="36">
        <f t="shared" si="5"/>
        <v>184</v>
      </c>
    </row>
    <row r="40" spans="1:24">
      <c r="A40" s="27"/>
      <c r="L40" s="45"/>
      <c r="M40" s="47"/>
      <c r="N40" s="47"/>
      <c r="O40" s="47"/>
      <c r="P40" s="50"/>
      <c r="Q40" s="50"/>
      <c r="R40" s="47"/>
      <c r="S40" s="32" t="s">
        <v>42</v>
      </c>
      <c r="T40" s="31">
        <f t="shared" si="3"/>
        <v>1792</v>
      </c>
      <c r="U40" s="31">
        <v>1000</v>
      </c>
      <c r="V40" s="31">
        <v>792</v>
      </c>
      <c r="W40" s="36">
        <f t="shared" si="4"/>
        <v>608</v>
      </c>
      <c r="X40" s="36">
        <f t="shared" si="5"/>
        <v>184</v>
      </c>
    </row>
    <row r="41" spans="1:24">
      <c r="L41" s="45"/>
      <c r="M41" s="47"/>
      <c r="N41" s="47"/>
      <c r="O41" s="47"/>
      <c r="P41" s="50"/>
      <c r="Q41" s="50"/>
      <c r="R41" s="47"/>
      <c r="S41" s="32" t="s">
        <v>43</v>
      </c>
      <c r="T41" s="31">
        <f t="shared" si="3"/>
        <v>1792</v>
      </c>
      <c r="U41" s="31">
        <v>1000</v>
      </c>
      <c r="V41" s="31">
        <v>792</v>
      </c>
      <c r="W41" s="36">
        <f t="shared" si="4"/>
        <v>608</v>
      </c>
      <c r="X41" s="36">
        <f t="shared" si="5"/>
        <v>184</v>
      </c>
    </row>
    <row r="42" spans="1:24">
      <c r="L42" s="45"/>
      <c r="M42" s="47"/>
      <c r="N42" s="47"/>
      <c r="O42" s="47"/>
      <c r="P42" s="50"/>
      <c r="Q42" s="50"/>
      <c r="R42" s="47"/>
      <c r="S42" s="32" t="s">
        <v>44</v>
      </c>
      <c r="T42" s="31">
        <f t="shared" si="3"/>
        <v>1792</v>
      </c>
      <c r="U42" s="31">
        <v>1000</v>
      </c>
      <c r="V42" s="31">
        <v>792</v>
      </c>
      <c r="W42" s="36">
        <f t="shared" si="4"/>
        <v>608</v>
      </c>
      <c r="X42" s="36">
        <f t="shared" si="5"/>
        <v>184</v>
      </c>
    </row>
    <row r="43" spans="1:24">
      <c r="L43" s="45"/>
      <c r="M43" s="47"/>
      <c r="N43" s="47"/>
      <c r="O43" s="47"/>
      <c r="P43" s="50"/>
      <c r="Q43" s="50"/>
      <c r="R43" s="47"/>
      <c r="S43" s="32" t="s">
        <v>45</v>
      </c>
      <c r="T43" s="31">
        <f t="shared" si="3"/>
        <v>1792</v>
      </c>
      <c r="U43" s="31">
        <v>1000</v>
      </c>
      <c r="V43" s="31">
        <v>792</v>
      </c>
      <c r="W43" s="36">
        <f t="shared" si="4"/>
        <v>608</v>
      </c>
      <c r="X43" s="36">
        <f t="shared" si="5"/>
        <v>184</v>
      </c>
    </row>
    <row r="44" spans="1:24">
      <c r="L44" s="45"/>
      <c r="M44" s="47"/>
      <c r="N44" s="47"/>
      <c r="O44" s="47"/>
      <c r="P44" s="50"/>
      <c r="Q44" s="50"/>
      <c r="R44" s="47"/>
      <c r="S44" s="32" t="s">
        <v>46</v>
      </c>
      <c r="T44" s="31">
        <f t="shared" si="3"/>
        <v>1792</v>
      </c>
      <c r="U44" s="31">
        <v>1000</v>
      </c>
      <c r="V44" s="31">
        <v>792</v>
      </c>
      <c r="W44" s="36">
        <f t="shared" si="4"/>
        <v>608</v>
      </c>
      <c r="X44" s="36">
        <f t="shared" si="5"/>
        <v>184</v>
      </c>
    </row>
    <row r="45" spans="1:24">
      <c r="L45" s="45"/>
      <c r="M45" s="47"/>
      <c r="N45" s="47"/>
      <c r="O45" s="47"/>
      <c r="P45" s="50"/>
      <c r="Q45" s="50"/>
      <c r="R45" s="47"/>
      <c r="S45" s="32" t="s">
        <v>47</v>
      </c>
      <c r="T45" s="31">
        <f t="shared" si="3"/>
        <v>1792</v>
      </c>
      <c r="U45" s="31">
        <v>1000</v>
      </c>
      <c r="V45" s="31">
        <v>792</v>
      </c>
      <c r="W45" s="36">
        <f t="shared" si="4"/>
        <v>608</v>
      </c>
      <c r="X45" s="36">
        <f t="shared" si="5"/>
        <v>184</v>
      </c>
    </row>
    <row r="46" spans="1:24">
      <c r="L46" s="45"/>
      <c r="M46" s="45"/>
      <c r="N46" s="45"/>
      <c r="O46" s="45"/>
      <c r="P46" s="46"/>
      <c r="Q46" s="46"/>
      <c r="R46" s="47"/>
      <c r="S46" s="32" t="s">
        <v>48</v>
      </c>
      <c r="T46" s="32">
        <f>SUM(T32:T45)</f>
        <v>25088</v>
      </c>
      <c r="U46" s="32">
        <f>SUM(U32:U45)</f>
        <v>14000</v>
      </c>
      <c r="V46" s="32">
        <f>SUM(V32:V45)</f>
        <v>11088</v>
      </c>
      <c r="W46" s="35">
        <f>SUM(W32:W44)</f>
        <v>7904</v>
      </c>
      <c r="X46" s="35">
        <f>SUM(X32:X44)</f>
        <v>2392</v>
      </c>
    </row>
    <row r="47" spans="1:24">
      <c r="C47" s="45"/>
      <c r="D47" s="45"/>
      <c r="E47" s="45"/>
      <c r="F47" s="45"/>
      <c r="G47" s="46"/>
      <c r="H47" s="46"/>
      <c r="I47" s="46"/>
      <c r="J47" s="46"/>
      <c r="L47" s="45"/>
      <c r="M47" s="45"/>
      <c r="N47" s="45"/>
      <c r="O47" s="45"/>
      <c r="P47" s="46"/>
      <c r="Q47" s="46"/>
      <c r="S47" s="49" t="s">
        <v>76</v>
      </c>
      <c r="T47" s="45">
        <f>T46-T45</f>
        <v>23296</v>
      </c>
      <c r="U47" s="45"/>
      <c r="V47" s="45"/>
      <c r="W47" s="46"/>
      <c r="X47" s="46"/>
    </row>
    <row r="48" spans="1:24">
      <c r="C48" s="45"/>
      <c r="D48" s="45"/>
      <c r="E48" s="45"/>
      <c r="F48" s="45"/>
      <c r="G48" s="46"/>
      <c r="H48" s="46"/>
      <c r="I48" s="46"/>
      <c r="J48" s="46"/>
      <c r="L48" s="45"/>
      <c r="M48" s="45"/>
      <c r="N48" s="45"/>
      <c r="O48" s="45"/>
      <c r="P48" s="46"/>
      <c r="Q48" s="46"/>
      <c r="S48" s="45"/>
      <c r="T48" s="45"/>
      <c r="U48" s="45"/>
      <c r="V48" s="45"/>
      <c r="W48" s="46"/>
      <c r="X48" s="46"/>
    </row>
    <row r="49" spans="1:25">
      <c r="C49" s="45"/>
      <c r="D49" s="45"/>
      <c r="E49" s="45"/>
      <c r="F49" s="45"/>
      <c r="G49" s="46"/>
      <c r="H49" s="46"/>
      <c r="I49" s="46"/>
      <c r="J49" s="46"/>
      <c r="L49" s="45"/>
      <c r="M49" s="45"/>
      <c r="N49" s="45"/>
      <c r="O49" s="45"/>
      <c r="P49" s="46"/>
      <c r="Q49" s="46"/>
      <c r="S49" s="45"/>
      <c r="T49" s="45"/>
      <c r="U49" s="45"/>
      <c r="V49" s="45"/>
      <c r="W49" s="46"/>
      <c r="X49" s="46"/>
    </row>
    <row r="50" spans="1:25" ht="48" customHeight="1">
      <c r="A50" s="72" t="s">
        <v>55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5" ht="48" customHeight="1">
      <c r="A51" s="72" t="s">
        <v>56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</row>
    <row r="52" spans="1:25" ht="31.5" customHeight="1">
      <c r="A52" s="70" t="str">
        <f>A4</f>
        <v>на 2022 год</v>
      </c>
      <c r="B52" s="70"/>
      <c r="C52" s="70"/>
      <c r="D52" s="70"/>
      <c r="E52" s="70" t="str">
        <f>E4</f>
        <v xml:space="preserve">УКАЗ главы РК от 19 сентября 2014 г. N 92
</v>
      </c>
      <c r="F52" s="70"/>
      <c r="G52" s="70"/>
      <c r="H52" s="70"/>
      <c r="I52" s="70"/>
      <c r="J52" s="70"/>
      <c r="K52" s="58" t="s">
        <v>18</v>
      </c>
      <c r="L52" s="59"/>
      <c r="M52" s="59"/>
      <c r="N52" s="59"/>
      <c r="O52" s="59"/>
      <c r="P52" s="12"/>
      <c r="Q52" s="12"/>
      <c r="R52" s="12"/>
      <c r="S52" s="12"/>
      <c r="T52" s="12"/>
      <c r="U52" s="12"/>
      <c r="V52" s="71" t="s">
        <v>1</v>
      </c>
      <c r="W52" s="71"/>
      <c r="X52" s="13" t="s">
        <v>19</v>
      </c>
    </row>
    <row r="53" spans="1:25" ht="141.75">
      <c r="A53" s="14" t="s">
        <v>3</v>
      </c>
      <c r="B53" s="15" t="s">
        <v>4</v>
      </c>
      <c r="C53" s="15" t="s">
        <v>24</v>
      </c>
      <c r="D53" s="6" t="s">
        <v>64</v>
      </c>
      <c r="E53" s="6" t="s">
        <v>63</v>
      </c>
      <c r="F53" s="6" t="s">
        <v>62</v>
      </c>
      <c r="G53" s="6" t="s">
        <v>65</v>
      </c>
      <c r="H53" s="6" t="s">
        <v>61</v>
      </c>
      <c r="I53" s="6" t="s">
        <v>60</v>
      </c>
      <c r="J53" s="10" t="s">
        <v>67</v>
      </c>
      <c r="K53" s="6" t="s">
        <v>66</v>
      </c>
      <c r="L53" s="15" t="s">
        <v>5</v>
      </c>
      <c r="M53" s="15" t="s">
        <v>6</v>
      </c>
      <c r="N53" s="15" t="s">
        <v>20</v>
      </c>
      <c r="O53" s="15" t="s">
        <v>52</v>
      </c>
      <c r="P53" s="15" t="s">
        <v>7</v>
      </c>
      <c r="Q53" s="15" t="s">
        <v>8</v>
      </c>
      <c r="R53" s="16" t="s">
        <v>9</v>
      </c>
      <c r="S53" s="15" t="s">
        <v>10</v>
      </c>
      <c r="T53" s="15" t="s">
        <v>11</v>
      </c>
      <c r="U53" s="15" t="s">
        <v>21</v>
      </c>
      <c r="V53" s="15" t="s">
        <v>22</v>
      </c>
      <c r="W53" s="17" t="s">
        <v>14</v>
      </c>
      <c r="X53" s="15" t="s">
        <v>23</v>
      </c>
      <c r="Y53" s="43" t="s">
        <v>54</v>
      </c>
    </row>
    <row r="54" spans="1:25" ht="47.25">
      <c r="A54" s="23" t="s">
        <v>16</v>
      </c>
      <c r="B54" s="24">
        <v>1E-3</v>
      </c>
      <c r="C54" s="25">
        <f>C6</f>
        <v>5812</v>
      </c>
      <c r="D54" s="18">
        <f>C54*14/12</f>
        <v>6781</v>
      </c>
      <c r="E54" s="18">
        <f>C54*3/12</f>
        <v>1453</v>
      </c>
      <c r="F54" s="18">
        <f>C54*4/12</f>
        <v>1937</v>
      </c>
      <c r="G54" s="18">
        <f>C54*1.5/12</f>
        <v>727</v>
      </c>
      <c r="H54" s="18">
        <f>C54*1.5</f>
        <v>8718</v>
      </c>
      <c r="I54" s="18">
        <f>(C54+F54)*2/12</f>
        <v>1292</v>
      </c>
      <c r="J54" s="18">
        <f>SUM(C54,F54)*1/12</f>
        <v>646</v>
      </c>
      <c r="K54" s="18">
        <f>SUM(C54,F54)*2/12</f>
        <v>1292</v>
      </c>
      <c r="L54" s="21">
        <v>1.7</v>
      </c>
      <c r="M54" s="18">
        <f>SUM(C54:K54)*1.7</f>
        <v>48719</v>
      </c>
      <c r="N54" s="18">
        <f>M54*9</f>
        <v>438471</v>
      </c>
      <c r="O54" s="18">
        <f>M54*3</f>
        <v>146157</v>
      </c>
      <c r="P54" s="18">
        <f>SUM(N54:O54)</f>
        <v>584628</v>
      </c>
      <c r="Q54" s="18">
        <f>P54*30.2/100</f>
        <v>176558</v>
      </c>
      <c r="R54" s="18">
        <f>SUM(P54:Q54)</f>
        <v>761186</v>
      </c>
      <c r="S54" s="18">
        <f>R54*B54*1.01</f>
        <v>769</v>
      </c>
      <c r="T54" s="18">
        <v>2000</v>
      </c>
      <c r="U54" s="18">
        <f>SUM(S54:T54)</f>
        <v>2769</v>
      </c>
      <c r="V54" s="18">
        <v>1</v>
      </c>
      <c r="W54" s="30"/>
      <c r="X54" s="22">
        <f>U54*V54</f>
        <v>2769</v>
      </c>
      <c r="Y54" s="44"/>
    </row>
    <row r="55" spans="1:25" ht="15.75">
      <c r="A55" s="11" t="s">
        <v>17</v>
      </c>
      <c r="B55" s="60"/>
      <c r="C55" s="61"/>
      <c r="D55" s="62"/>
      <c r="E55" s="62"/>
      <c r="F55" s="62"/>
      <c r="G55" s="62"/>
      <c r="H55" s="62"/>
      <c r="I55" s="62"/>
      <c r="J55" s="62"/>
      <c r="K55" s="62"/>
      <c r="L55" s="63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4"/>
      <c r="X55" s="65"/>
      <c r="Y55" s="66"/>
    </row>
    <row r="56" spans="1:25" ht="15.75">
      <c r="A56" t="s">
        <v>70</v>
      </c>
      <c r="F56" t="s">
        <v>71</v>
      </c>
      <c r="T56" s="12"/>
      <c r="U56" s="12"/>
      <c r="V56" s="12"/>
      <c r="W56" s="12"/>
      <c r="X56" s="12"/>
    </row>
    <row r="57" spans="1:25" ht="15.75">
      <c r="A57" t="s">
        <v>81</v>
      </c>
      <c r="S57" s="31" t="s">
        <v>82</v>
      </c>
      <c r="T57" s="32" t="s">
        <v>29</v>
      </c>
      <c r="U57" s="33" t="s">
        <v>30</v>
      </c>
      <c r="V57" s="34" t="s">
        <v>31</v>
      </c>
      <c r="W57" s="32" t="s">
        <v>32</v>
      </c>
      <c r="X57" s="35" t="s">
        <v>33</v>
      </c>
    </row>
    <row r="58" spans="1:25">
      <c r="S58" s="32" t="s">
        <v>47</v>
      </c>
      <c r="T58" s="31">
        <f>SUM(U58:V58)</f>
        <v>2734</v>
      </c>
      <c r="U58" s="31">
        <v>2000</v>
      </c>
      <c r="V58" s="53">
        <f>769-35</f>
        <v>734</v>
      </c>
      <c r="W58" s="36">
        <f t="shared" ref="W58" si="6">V58/1.302</f>
        <v>564</v>
      </c>
      <c r="X58" s="36">
        <f t="shared" ref="X58" si="7">V58-W58</f>
        <v>170</v>
      </c>
    </row>
    <row r="59" spans="1:25">
      <c r="A59" s="27"/>
    </row>
    <row r="60" spans="1:25">
      <c r="S60" t="s">
        <v>83</v>
      </c>
      <c r="T60" s="51">
        <f>SUM(T58,T23)</f>
        <v>27500</v>
      </c>
      <c r="V60" s="37" t="s">
        <v>49</v>
      </c>
      <c r="W60" s="37" t="s">
        <v>50</v>
      </c>
      <c r="X60" s="52">
        <f>SUM(X54,X6)</f>
        <v>27535</v>
      </c>
      <c r="Y60" t="s">
        <v>72</v>
      </c>
    </row>
    <row r="61" spans="1:25">
      <c r="V61" t="s">
        <v>79</v>
      </c>
    </row>
    <row r="62" spans="1:25" ht="29.25" customHeight="1">
      <c r="A62" s="70" t="s">
        <v>74</v>
      </c>
      <c r="B62" s="70"/>
      <c r="C62" s="70"/>
      <c r="D62" s="70"/>
      <c r="E62" s="70" t="str">
        <f>E52</f>
        <v xml:space="preserve">УКАЗ главы РК от 19 сентября 2014 г. N 92
</v>
      </c>
      <c r="F62" s="70"/>
      <c r="G62" s="70"/>
      <c r="H62" s="70"/>
      <c r="I62" s="70"/>
      <c r="J62" s="70"/>
      <c r="K62" s="58" t="s">
        <v>18</v>
      </c>
      <c r="L62" s="59"/>
      <c r="M62" s="59"/>
      <c r="N62" s="59"/>
      <c r="O62" s="59"/>
      <c r="P62" s="12"/>
      <c r="Q62" s="12"/>
      <c r="R62" s="12"/>
      <c r="S62" s="12"/>
      <c r="T62" s="12"/>
      <c r="U62" s="12"/>
      <c r="V62" s="71" t="s">
        <v>1</v>
      </c>
      <c r="W62" s="71"/>
      <c r="X62" s="13" t="s">
        <v>19</v>
      </c>
    </row>
    <row r="63" spans="1:25" ht="158.25" customHeight="1">
      <c r="A63" s="14" t="s">
        <v>3</v>
      </c>
      <c r="B63" s="15" t="s">
        <v>4</v>
      </c>
      <c r="C63" s="15" t="s">
        <v>53</v>
      </c>
      <c r="D63" s="6" t="s">
        <v>64</v>
      </c>
      <c r="E63" s="6" t="s">
        <v>63</v>
      </c>
      <c r="F63" s="6" t="s">
        <v>62</v>
      </c>
      <c r="G63" s="6" t="s">
        <v>65</v>
      </c>
      <c r="H63" s="6" t="s">
        <v>61</v>
      </c>
      <c r="I63" s="6" t="s">
        <v>60</v>
      </c>
      <c r="J63" s="10" t="s">
        <v>67</v>
      </c>
      <c r="K63" s="6" t="s">
        <v>66</v>
      </c>
      <c r="L63" s="15" t="s">
        <v>5</v>
      </c>
      <c r="M63" s="15" t="s">
        <v>6</v>
      </c>
      <c r="N63" s="15" t="s">
        <v>20</v>
      </c>
      <c r="O63" s="15" t="s">
        <v>52</v>
      </c>
      <c r="P63" s="15" t="s">
        <v>7</v>
      </c>
      <c r="Q63" s="15" t="s">
        <v>8</v>
      </c>
      <c r="R63" s="16" t="s">
        <v>9</v>
      </c>
      <c r="S63" s="15" t="s">
        <v>10</v>
      </c>
      <c r="T63" s="15" t="s">
        <v>11</v>
      </c>
      <c r="U63" s="15" t="s">
        <v>21</v>
      </c>
      <c r="V63" s="15" t="s">
        <v>22</v>
      </c>
      <c r="W63" s="17" t="s">
        <v>14</v>
      </c>
      <c r="X63" s="15" t="s">
        <v>23</v>
      </c>
      <c r="Y63" s="43" t="s">
        <v>54</v>
      </c>
    </row>
    <row r="64" spans="1:25" ht="47.25">
      <c r="A64" s="23" t="s">
        <v>16</v>
      </c>
      <c r="B64" s="24">
        <v>1E-3</v>
      </c>
      <c r="C64" s="25">
        <v>6045</v>
      </c>
      <c r="D64" s="18">
        <f>C64*14/12</f>
        <v>7053</v>
      </c>
      <c r="E64" s="18">
        <f>C64*3/12</f>
        <v>1511</v>
      </c>
      <c r="F64" s="18">
        <f>C64*4/12</f>
        <v>2015</v>
      </c>
      <c r="G64" s="18">
        <f>C64*1.5/12</f>
        <v>756</v>
      </c>
      <c r="H64" s="18">
        <f>C64*1.5</f>
        <v>9068</v>
      </c>
      <c r="I64" s="18">
        <f>(C64+F64)*2/12</f>
        <v>1343</v>
      </c>
      <c r="J64" s="18">
        <f>SUM(C64,F64)*1/12</f>
        <v>672</v>
      </c>
      <c r="K64" s="18">
        <f>SUM(C64,F64)*2/12</f>
        <v>1343</v>
      </c>
      <c r="L64" s="21">
        <v>1.7</v>
      </c>
      <c r="M64" s="18">
        <f>SUM(C64:K64)*1.7</f>
        <v>50670</v>
      </c>
      <c r="N64" s="18">
        <f>M64*9</f>
        <v>456030</v>
      </c>
      <c r="O64" s="18">
        <f>M64*3</f>
        <v>152010</v>
      </c>
      <c r="P64" s="18">
        <f>SUM(N64:O64)</f>
        <v>608040</v>
      </c>
      <c r="Q64" s="18">
        <f>P64*30.2/100</f>
        <v>183628</v>
      </c>
      <c r="R64" s="18">
        <f>SUM(P64:Q64)</f>
        <v>791668</v>
      </c>
      <c r="S64" s="18">
        <f>R64*B64</f>
        <v>792</v>
      </c>
      <c r="T64" s="18">
        <v>2000</v>
      </c>
      <c r="U64" s="18">
        <f>SUM(S64:T64)</f>
        <v>2792</v>
      </c>
      <c r="V64" s="18">
        <v>1</v>
      </c>
      <c r="W64" s="30"/>
      <c r="X64" s="22">
        <f>U64*V64</f>
        <v>2792</v>
      </c>
      <c r="Y64" s="44"/>
    </row>
    <row r="65" spans="1:26" ht="15.75">
      <c r="A65" s="11" t="s">
        <v>17</v>
      </c>
      <c r="B65" s="60"/>
      <c r="C65" s="61"/>
      <c r="D65" s="62"/>
      <c r="E65" s="62"/>
      <c r="F65" s="62"/>
      <c r="G65" s="62"/>
      <c r="H65" s="62"/>
      <c r="I65" s="62"/>
      <c r="J65" s="62"/>
      <c r="K65" s="62"/>
      <c r="L65" s="63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4"/>
      <c r="X65" s="65"/>
      <c r="Y65" s="66"/>
    </row>
    <row r="66" spans="1:26" ht="15.75">
      <c r="A66" t="s">
        <v>70</v>
      </c>
      <c r="T66" s="12"/>
      <c r="U66" s="12" t="s">
        <v>26</v>
      </c>
      <c r="V66" s="12"/>
      <c r="W66" s="12"/>
      <c r="X66" s="12"/>
    </row>
    <row r="67" spans="1:26" ht="15.75">
      <c r="A67" t="s">
        <v>81</v>
      </c>
      <c r="S67" s="31" t="s">
        <v>82</v>
      </c>
      <c r="T67" s="32" t="s">
        <v>29</v>
      </c>
      <c r="U67" s="33" t="s">
        <v>30</v>
      </c>
      <c r="V67" s="34" t="s">
        <v>31</v>
      </c>
      <c r="W67" s="32" t="s">
        <v>32</v>
      </c>
      <c r="X67" s="35" t="s">
        <v>33</v>
      </c>
    </row>
    <row r="68" spans="1:26">
      <c r="S68" s="32" t="s">
        <v>47</v>
      </c>
      <c r="T68" s="31">
        <f>SUM(U68:V68)</f>
        <v>2812</v>
      </c>
      <c r="U68" s="31">
        <v>2000</v>
      </c>
      <c r="V68" s="53">
        <f>792+20</f>
        <v>812</v>
      </c>
      <c r="W68" s="36">
        <f t="shared" ref="W68" si="8">V68/1.302</f>
        <v>624</v>
      </c>
      <c r="X68" s="36">
        <f t="shared" ref="X68" si="9">V68-W68</f>
        <v>188</v>
      </c>
    </row>
    <row r="70" spans="1:26">
      <c r="S70" t="s">
        <v>83</v>
      </c>
      <c r="T70" s="51">
        <f>SUM(T68,T46)</f>
        <v>27900</v>
      </c>
      <c r="V70" s="37" t="s">
        <v>49</v>
      </c>
      <c r="W70" s="37" t="s">
        <v>50</v>
      </c>
      <c r="X70" s="52">
        <f>SUM(X28,X64)</f>
        <v>27880</v>
      </c>
      <c r="Z70" t="s">
        <v>80</v>
      </c>
    </row>
    <row r="71" spans="1:26">
      <c r="A71" s="27"/>
      <c r="V71" t="s">
        <v>79</v>
      </c>
    </row>
    <row r="74" spans="1:26">
      <c r="A74" s="72" t="s">
        <v>55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</row>
    <row r="75" spans="1:26" ht="15.75">
      <c r="A75" s="72" t="s">
        <v>58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</row>
    <row r="76" spans="1:26" ht="31.5" customHeight="1">
      <c r="A76" s="67" t="s">
        <v>72</v>
      </c>
      <c r="B76" s="67"/>
      <c r="C76" s="67"/>
      <c r="D76" s="67"/>
      <c r="E76" s="68" t="s">
        <v>68</v>
      </c>
      <c r="F76" s="68"/>
      <c r="G76" s="68"/>
      <c r="H76" s="68"/>
      <c r="I76" s="68"/>
      <c r="J76" s="68"/>
      <c r="K76" s="38" t="s">
        <v>0</v>
      </c>
      <c r="L76" s="39"/>
      <c r="M76" s="39"/>
      <c r="N76" s="39"/>
      <c r="O76" s="39"/>
      <c r="P76" s="39"/>
      <c r="Q76" s="39"/>
      <c r="R76" s="39"/>
      <c r="S76" s="39"/>
      <c r="T76" s="40"/>
      <c r="U76" s="40"/>
      <c r="V76" s="69" t="s">
        <v>1</v>
      </c>
      <c r="W76" s="69"/>
      <c r="X76" s="1" t="s">
        <v>2</v>
      </c>
    </row>
    <row r="77" spans="1:26" ht="141.75">
      <c r="A77" s="2" t="s">
        <v>3</v>
      </c>
      <c r="B77" s="3" t="s">
        <v>4</v>
      </c>
      <c r="C77" s="10" t="s">
        <v>24</v>
      </c>
      <c r="D77" s="3" t="s">
        <v>64</v>
      </c>
      <c r="E77" s="3" t="s">
        <v>63</v>
      </c>
      <c r="F77" s="3" t="s">
        <v>62</v>
      </c>
      <c r="G77" s="3" t="s">
        <v>65</v>
      </c>
      <c r="H77" s="6" t="s">
        <v>61</v>
      </c>
      <c r="I77" s="6" t="s">
        <v>69</v>
      </c>
      <c r="J77" s="10" t="s">
        <v>67</v>
      </c>
      <c r="K77" s="6" t="s">
        <v>66</v>
      </c>
      <c r="L77" s="3" t="s">
        <v>5</v>
      </c>
      <c r="M77" s="3" t="s">
        <v>6</v>
      </c>
      <c r="N77" s="10" t="s">
        <v>25</v>
      </c>
      <c r="O77" s="10" t="s">
        <v>59</v>
      </c>
      <c r="P77" s="3" t="s">
        <v>7</v>
      </c>
      <c r="Q77" s="3" t="s">
        <v>8</v>
      </c>
      <c r="R77" s="4" t="s">
        <v>9</v>
      </c>
      <c r="S77" s="6" t="s">
        <v>73</v>
      </c>
      <c r="T77" s="3" t="s">
        <v>11</v>
      </c>
      <c r="U77" s="3" t="s">
        <v>12</v>
      </c>
      <c r="V77" s="3" t="s">
        <v>13</v>
      </c>
      <c r="W77" s="5" t="s">
        <v>14</v>
      </c>
      <c r="X77" s="3" t="s">
        <v>15</v>
      </c>
      <c r="Y77" s="10" t="s">
        <v>51</v>
      </c>
    </row>
    <row r="78" spans="1:26" ht="15.75">
      <c r="A78" s="9">
        <v>1</v>
      </c>
      <c r="B78" s="6">
        <v>2</v>
      </c>
      <c r="C78" s="7">
        <v>3</v>
      </c>
      <c r="D78" s="6">
        <v>4</v>
      </c>
      <c r="E78" s="6">
        <v>5</v>
      </c>
      <c r="F78" s="6">
        <v>6</v>
      </c>
      <c r="G78" s="6">
        <v>7</v>
      </c>
      <c r="H78" s="6">
        <v>8</v>
      </c>
      <c r="I78" s="6">
        <v>9</v>
      </c>
      <c r="J78" s="10">
        <v>10</v>
      </c>
      <c r="K78" s="6">
        <v>11</v>
      </c>
      <c r="L78" s="6">
        <v>12</v>
      </c>
      <c r="M78" s="8">
        <v>13</v>
      </c>
      <c r="N78" s="8">
        <v>14</v>
      </c>
      <c r="O78" s="8">
        <v>15</v>
      </c>
      <c r="P78" s="10">
        <v>16</v>
      </c>
      <c r="Q78" s="10">
        <v>17</v>
      </c>
      <c r="R78" s="10">
        <v>18</v>
      </c>
      <c r="S78" s="10">
        <v>19</v>
      </c>
      <c r="T78" s="10">
        <v>20</v>
      </c>
      <c r="U78" s="10">
        <v>21</v>
      </c>
      <c r="V78" s="10">
        <v>22</v>
      </c>
      <c r="W78" s="10">
        <v>23</v>
      </c>
      <c r="X78" s="10">
        <v>24</v>
      </c>
      <c r="Y78" s="31">
        <v>25</v>
      </c>
    </row>
    <row r="79" spans="1:26" ht="47.25">
      <c r="A79" s="19" t="s">
        <v>16</v>
      </c>
      <c r="B79" s="20">
        <v>0.02</v>
      </c>
      <c r="C79" s="18">
        <v>5812</v>
      </c>
      <c r="D79" s="18">
        <f>C79*14/12</f>
        <v>6781</v>
      </c>
      <c r="E79" s="18">
        <f>C79*3/12</f>
        <v>1453</v>
      </c>
      <c r="F79" s="18">
        <f>C79*4/12</f>
        <v>1937</v>
      </c>
      <c r="G79" s="18">
        <f>C79*1.5/12</f>
        <v>727</v>
      </c>
      <c r="H79" s="18">
        <f>C79*1.5</f>
        <v>8718</v>
      </c>
      <c r="I79" s="18">
        <f>(C79+F79)*2/12</f>
        <v>1292</v>
      </c>
      <c r="J79" s="18">
        <f>SUM(C79,F79)*1/12</f>
        <v>646</v>
      </c>
      <c r="K79" s="18">
        <f>SUM(C79,F79)*2/12</f>
        <v>1292</v>
      </c>
      <c r="L79" s="21">
        <v>1.7</v>
      </c>
      <c r="M79" s="18">
        <f>SUM(C79:K79)*1.7</f>
        <v>48719</v>
      </c>
      <c r="N79" s="18">
        <f>M79*9</f>
        <v>438471</v>
      </c>
      <c r="O79" s="18">
        <f>M79*3</f>
        <v>146157</v>
      </c>
      <c r="P79" s="18">
        <f>SUM(N79:O79)</f>
        <v>584628</v>
      </c>
      <c r="Q79" s="18">
        <f>P79*30.2/100</f>
        <v>176558</v>
      </c>
      <c r="R79" s="18">
        <f>SUM(P79:Q79)</f>
        <v>761186</v>
      </c>
      <c r="S79" s="18">
        <f>R79*B79*1.01</f>
        <v>15376</v>
      </c>
      <c r="T79" s="18">
        <v>5000</v>
      </c>
      <c r="U79" s="18">
        <f>SUM(S79:T79)</f>
        <v>20376</v>
      </c>
      <c r="V79" s="18">
        <v>13</v>
      </c>
      <c r="W79" s="30"/>
      <c r="X79" s="22">
        <f>U79*V79</f>
        <v>264888</v>
      </c>
      <c r="Y79" s="44">
        <v>264900</v>
      </c>
    </row>
    <row r="80" spans="1:26" ht="15.75">
      <c r="A80" s="11" t="s">
        <v>17</v>
      </c>
      <c r="M80" s="11"/>
      <c r="P80" s="52"/>
      <c r="U80" s="12"/>
      <c r="V80" s="28"/>
      <c r="W80" s="28"/>
      <c r="X80" s="29"/>
    </row>
    <row r="81" spans="1:25" ht="15.75">
      <c r="A81" t="s">
        <v>70</v>
      </c>
      <c r="F81" t="s">
        <v>71</v>
      </c>
      <c r="S81" s="47"/>
      <c r="T81" s="45"/>
      <c r="U81" s="48"/>
      <c r="V81" s="49"/>
      <c r="W81" s="45"/>
      <c r="X81" s="46"/>
    </row>
    <row r="82" spans="1:25" ht="15.75">
      <c r="A82" t="s">
        <v>75</v>
      </c>
      <c r="L82" s="47"/>
      <c r="M82" s="45"/>
      <c r="N82" s="48"/>
      <c r="O82" s="49"/>
      <c r="P82" s="45"/>
      <c r="Q82" s="46"/>
      <c r="R82" s="47"/>
      <c r="S82" s="47"/>
      <c r="T82" s="31" t="s">
        <v>82</v>
      </c>
      <c r="U82" s="32" t="s">
        <v>29</v>
      </c>
      <c r="V82" s="33" t="s">
        <v>30</v>
      </c>
      <c r="W82" s="34" t="s">
        <v>31</v>
      </c>
      <c r="X82" s="32" t="s">
        <v>32</v>
      </c>
      <c r="Y82" s="35" t="s">
        <v>33</v>
      </c>
    </row>
    <row r="83" spans="1:25">
      <c r="L83" s="45"/>
      <c r="M83" s="47"/>
      <c r="N83" s="47"/>
      <c r="O83" s="47"/>
      <c r="P83" s="50"/>
      <c r="Q83" s="50"/>
      <c r="R83" s="47"/>
      <c r="S83" s="45"/>
      <c r="T83" s="32" t="s">
        <v>34</v>
      </c>
      <c r="U83" s="31">
        <f>SUM(V83:W83)</f>
        <v>20377</v>
      </c>
      <c r="V83" s="31">
        <v>5000</v>
      </c>
      <c r="W83" s="54">
        <v>15377</v>
      </c>
      <c r="X83" s="36">
        <f>W83/1.302</f>
        <v>11810</v>
      </c>
      <c r="Y83" s="36">
        <f>W83-X83</f>
        <v>3567</v>
      </c>
    </row>
    <row r="84" spans="1:25">
      <c r="L84" s="45"/>
      <c r="M84" s="47"/>
      <c r="N84" s="47"/>
      <c r="O84" s="47"/>
      <c r="P84" s="50"/>
      <c r="Q84" s="50"/>
      <c r="R84" s="47"/>
      <c r="S84" s="45"/>
      <c r="T84" s="32" t="s">
        <v>35</v>
      </c>
      <c r="U84" s="31">
        <f t="shared" ref="U84:U95" si="10">SUM(V84:W84)</f>
        <v>20377</v>
      </c>
      <c r="V84" s="31">
        <v>5000</v>
      </c>
      <c r="W84" s="54">
        <f t="shared" ref="W84:W89" si="11">W83</f>
        <v>15377</v>
      </c>
      <c r="X84" s="36">
        <f t="shared" ref="X84:X95" si="12">W84/1.302</f>
        <v>11810</v>
      </c>
      <c r="Y84" s="36">
        <f t="shared" ref="Y84:Y95" si="13">W84-X84</f>
        <v>3567</v>
      </c>
    </row>
    <row r="85" spans="1:25">
      <c r="L85" s="45"/>
      <c r="M85" s="47"/>
      <c r="N85" s="47"/>
      <c r="O85" s="47"/>
      <c r="P85" s="50"/>
      <c r="Q85" s="50"/>
      <c r="R85" s="47"/>
      <c r="S85" s="45"/>
      <c r="T85" s="32" t="s">
        <v>36</v>
      </c>
      <c r="U85" s="31">
        <f t="shared" si="10"/>
        <v>20377</v>
      </c>
      <c r="V85" s="31">
        <v>5000</v>
      </c>
      <c r="W85" s="54">
        <f t="shared" si="11"/>
        <v>15377</v>
      </c>
      <c r="X85" s="36">
        <f t="shared" si="12"/>
        <v>11810</v>
      </c>
      <c r="Y85" s="36">
        <f t="shared" si="13"/>
        <v>3567</v>
      </c>
    </row>
    <row r="86" spans="1:25">
      <c r="L86" s="45"/>
      <c r="M86" s="47"/>
      <c r="N86" s="47"/>
      <c r="O86" s="47"/>
      <c r="P86" s="50"/>
      <c r="Q86" s="50"/>
      <c r="R86" s="47"/>
      <c r="S86" s="45"/>
      <c r="T86" s="32" t="s">
        <v>37</v>
      </c>
      <c r="U86" s="31">
        <f t="shared" si="10"/>
        <v>20377</v>
      </c>
      <c r="V86" s="31">
        <v>5000</v>
      </c>
      <c r="W86" s="54">
        <f t="shared" si="11"/>
        <v>15377</v>
      </c>
      <c r="X86" s="36">
        <f t="shared" si="12"/>
        <v>11810</v>
      </c>
      <c r="Y86" s="36">
        <f t="shared" si="13"/>
        <v>3567</v>
      </c>
    </row>
    <row r="87" spans="1:25">
      <c r="L87" s="45"/>
      <c r="M87" s="47"/>
      <c r="N87" s="47"/>
      <c r="O87" s="47"/>
      <c r="P87" s="50"/>
      <c r="Q87" s="50"/>
      <c r="R87" s="47"/>
      <c r="S87" s="45"/>
      <c r="T87" s="32" t="s">
        <v>38</v>
      </c>
      <c r="U87" s="31">
        <f t="shared" si="10"/>
        <v>20377</v>
      </c>
      <c r="V87" s="31">
        <v>5000</v>
      </c>
      <c r="W87" s="54">
        <f t="shared" si="11"/>
        <v>15377</v>
      </c>
      <c r="X87" s="36">
        <f t="shared" si="12"/>
        <v>11810</v>
      </c>
      <c r="Y87" s="36">
        <f t="shared" si="13"/>
        <v>3567</v>
      </c>
    </row>
    <row r="88" spans="1:25">
      <c r="L88" s="45"/>
      <c r="M88" s="47"/>
      <c r="N88" s="47"/>
      <c r="O88" s="47"/>
      <c r="P88" s="50"/>
      <c r="Q88" s="50"/>
      <c r="R88" s="47"/>
      <c r="S88" s="45"/>
      <c r="T88" s="32" t="s">
        <v>39</v>
      </c>
      <c r="U88" s="31">
        <f t="shared" si="10"/>
        <v>20377</v>
      </c>
      <c r="V88" s="31">
        <v>5000</v>
      </c>
      <c r="W88" s="54">
        <f t="shared" si="11"/>
        <v>15377</v>
      </c>
      <c r="X88" s="36">
        <f t="shared" si="12"/>
        <v>11810</v>
      </c>
      <c r="Y88" s="36">
        <f t="shared" si="13"/>
        <v>3567</v>
      </c>
    </row>
    <row r="89" spans="1:25">
      <c r="L89" s="45"/>
      <c r="M89" s="47"/>
      <c r="N89" s="47"/>
      <c r="O89" s="47"/>
      <c r="P89" s="50"/>
      <c r="Q89" s="50"/>
      <c r="R89" s="47"/>
      <c r="S89" s="45"/>
      <c r="T89" s="32" t="s">
        <v>40</v>
      </c>
      <c r="U89" s="31">
        <f t="shared" si="10"/>
        <v>20377</v>
      </c>
      <c r="V89" s="31">
        <v>5000</v>
      </c>
      <c r="W89" s="54">
        <f t="shared" si="11"/>
        <v>15377</v>
      </c>
      <c r="X89" s="36">
        <f t="shared" si="12"/>
        <v>11810</v>
      </c>
      <c r="Y89" s="36">
        <f t="shared" si="13"/>
        <v>3567</v>
      </c>
    </row>
    <row r="90" spans="1:25">
      <c r="L90" s="45"/>
      <c r="M90" s="47"/>
      <c r="N90" s="47"/>
      <c r="O90" s="47"/>
      <c r="P90" s="50"/>
      <c r="Q90" s="50"/>
      <c r="R90" s="47"/>
      <c r="S90" s="45"/>
      <c r="T90" s="32" t="s">
        <v>41</v>
      </c>
      <c r="U90" s="31">
        <f t="shared" si="10"/>
        <v>20377</v>
      </c>
      <c r="V90" s="31">
        <v>5000</v>
      </c>
      <c r="W90" s="54">
        <f>W87</f>
        <v>15377</v>
      </c>
      <c r="X90" s="36">
        <f t="shared" si="12"/>
        <v>11810</v>
      </c>
      <c r="Y90" s="36">
        <f t="shared" si="13"/>
        <v>3567</v>
      </c>
    </row>
    <row r="91" spans="1:25">
      <c r="L91" s="45"/>
      <c r="M91" s="47"/>
      <c r="N91" s="47"/>
      <c r="O91" s="47"/>
      <c r="P91" s="50"/>
      <c r="Q91" s="50"/>
      <c r="R91" s="47"/>
      <c r="S91" s="45"/>
      <c r="T91" s="32" t="s">
        <v>42</v>
      </c>
      <c r="U91" s="31">
        <f t="shared" si="10"/>
        <v>20377</v>
      </c>
      <c r="V91" s="31">
        <v>5000</v>
      </c>
      <c r="W91" s="54">
        <f>W90</f>
        <v>15377</v>
      </c>
      <c r="X91" s="36">
        <f t="shared" si="12"/>
        <v>11810</v>
      </c>
      <c r="Y91" s="36">
        <f t="shared" si="13"/>
        <v>3567</v>
      </c>
    </row>
    <row r="92" spans="1:25">
      <c r="L92" s="45"/>
      <c r="M92" s="47"/>
      <c r="N92" s="47"/>
      <c r="O92" s="47"/>
      <c r="P92" s="50"/>
      <c r="Q92" s="50"/>
      <c r="R92" s="47"/>
      <c r="S92" s="45"/>
      <c r="T92" s="32" t="s">
        <v>43</v>
      </c>
      <c r="U92" s="31">
        <f t="shared" si="10"/>
        <v>20377</v>
      </c>
      <c r="V92" s="31">
        <v>5000</v>
      </c>
      <c r="W92" s="54">
        <f>W91</f>
        <v>15377</v>
      </c>
      <c r="X92" s="36">
        <f t="shared" si="12"/>
        <v>11810</v>
      </c>
      <c r="Y92" s="36">
        <f t="shared" si="13"/>
        <v>3567</v>
      </c>
    </row>
    <row r="93" spans="1:25">
      <c r="L93" s="45"/>
      <c r="M93" s="47"/>
      <c r="N93" s="47"/>
      <c r="O93" s="47"/>
      <c r="P93" s="50"/>
      <c r="Q93" s="50"/>
      <c r="R93" s="47"/>
      <c r="S93" s="45"/>
      <c r="T93" s="32" t="s">
        <v>44</v>
      </c>
      <c r="U93" s="31">
        <f t="shared" si="10"/>
        <v>20376</v>
      </c>
      <c r="V93" s="31">
        <v>5000</v>
      </c>
      <c r="W93" s="54">
        <v>15376</v>
      </c>
      <c r="X93" s="36">
        <f t="shared" si="12"/>
        <v>11810</v>
      </c>
      <c r="Y93" s="36">
        <f t="shared" si="13"/>
        <v>3566</v>
      </c>
    </row>
    <row r="94" spans="1:25">
      <c r="A94" s="27"/>
      <c r="L94" s="45"/>
      <c r="M94" s="47"/>
      <c r="N94" s="47"/>
      <c r="O94" s="47"/>
      <c r="P94" s="50"/>
      <c r="Q94" s="50"/>
      <c r="R94" s="47"/>
      <c r="S94" s="45"/>
      <c r="T94" s="32" t="s">
        <v>45</v>
      </c>
      <c r="U94" s="31">
        <f t="shared" si="10"/>
        <v>20377</v>
      </c>
      <c r="V94" s="31">
        <v>5000</v>
      </c>
      <c r="W94" s="54">
        <v>15377</v>
      </c>
      <c r="X94" s="36">
        <f t="shared" si="12"/>
        <v>11810</v>
      </c>
      <c r="Y94" s="36">
        <f t="shared" si="13"/>
        <v>3567</v>
      </c>
    </row>
    <row r="95" spans="1:25">
      <c r="L95" s="45"/>
      <c r="M95" s="47"/>
      <c r="N95" s="47"/>
      <c r="O95" s="47"/>
      <c r="P95" s="50"/>
      <c r="Q95" s="50"/>
      <c r="R95" s="47"/>
      <c r="S95" s="45"/>
      <c r="T95" s="32" t="s">
        <v>46</v>
      </c>
      <c r="U95" s="31">
        <f t="shared" si="10"/>
        <v>20377</v>
      </c>
      <c r="V95" s="31">
        <v>5000</v>
      </c>
      <c r="W95" s="54">
        <v>15377</v>
      </c>
      <c r="X95" s="36">
        <f t="shared" si="12"/>
        <v>11810</v>
      </c>
      <c r="Y95" s="36">
        <f t="shared" si="13"/>
        <v>3567</v>
      </c>
    </row>
    <row r="96" spans="1:25">
      <c r="L96" s="45"/>
      <c r="M96" s="45"/>
      <c r="N96" s="45"/>
      <c r="O96" s="45"/>
      <c r="P96" s="46"/>
      <c r="Q96" s="46"/>
      <c r="R96" s="47"/>
      <c r="S96" s="45"/>
      <c r="T96" s="32" t="s">
        <v>48</v>
      </c>
      <c r="U96" s="32">
        <f>SUM(U83:U95)</f>
        <v>264900</v>
      </c>
      <c r="V96" s="32">
        <f>SUM(V83:V95)</f>
        <v>65000</v>
      </c>
      <c r="W96" s="32">
        <f>SUM(W83:W95)</f>
        <v>199900</v>
      </c>
      <c r="X96" s="35">
        <f>SUM(X83:X95)</f>
        <v>153530</v>
      </c>
      <c r="Y96" s="35">
        <f>SUM(Y83:Y95)</f>
        <v>46370</v>
      </c>
    </row>
    <row r="98" spans="1:25" ht="31.5">
      <c r="A98" s="67" t="s">
        <v>74</v>
      </c>
      <c r="B98" s="67"/>
      <c r="C98" s="67"/>
      <c r="D98" s="67"/>
      <c r="E98" s="68" t="s">
        <v>68</v>
      </c>
      <c r="F98" s="68"/>
      <c r="G98" s="68"/>
      <c r="H98" s="68"/>
      <c r="I98" s="68"/>
      <c r="J98" s="68"/>
      <c r="K98" s="55" t="s">
        <v>0</v>
      </c>
      <c r="L98" s="56"/>
      <c r="M98" s="56"/>
      <c r="N98" s="56"/>
      <c r="O98" s="56"/>
      <c r="P98" s="56"/>
      <c r="Q98" s="56"/>
      <c r="R98" s="56"/>
      <c r="S98" s="56"/>
      <c r="T98" s="57"/>
      <c r="U98" s="57"/>
      <c r="V98" s="69" t="s">
        <v>1</v>
      </c>
      <c r="W98" s="69"/>
      <c r="X98" s="1" t="s">
        <v>2</v>
      </c>
    </row>
    <row r="99" spans="1:25" ht="141.75">
      <c r="A99" s="2" t="s">
        <v>3</v>
      </c>
      <c r="B99" s="6" t="s">
        <v>4</v>
      </c>
      <c r="C99" s="10" t="s">
        <v>24</v>
      </c>
      <c r="D99" s="6" t="s">
        <v>64</v>
      </c>
      <c r="E99" s="6" t="s">
        <v>63</v>
      </c>
      <c r="F99" s="6" t="s">
        <v>62</v>
      </c>
      <c r="G99" s="6" t="s">
        <v>65</v>
      </c>
      <c r="H99" s="6" t="s">
        <v>61</v>
      </c>
      <c r="I99" s="6" t="s">
        <v>69</v>
      </c>
      <c r="J99" s="10" t="s">
        <v>67</v>
      </c>
      <c r="K99" s="6" t="s">
        <v>66</v>
      </c>
      <c r="L99" s="6" t="s">
        <v>5</v>
      </c>
      <c r="M99" s="6" t="s">
        <v>6</v>
      </c>
      <c r="N99" s="10" t="s">
        <v>25</v>
      </c>
      <c r="O99" s="10" t="s">
        <v>59</v>
      </c>
      <c r="P99" s="6" t="s">
        <v>7</v>
      </c>
      <c r="Q99" s="6" t="s">
        <v>8</v>
      </c>
      <c r="R99" s="7" t="s">
        <v>9</v>
      </c>
      <c r="S99" s="6" t="s">
        <v>10</v>
      </c>
      <c r="T99" s="6" t="s">
        <v>11</v>
      </c>
      <c r="U99" s="6" t="s">
        <v>12</v>
      </c>
      <c r="V99" s="6" t="s">
        <v>13</v>
      </c>
      <c r="W99" s="5" t="s">
        <v>14</v>
      </c>
      <c r="X99" s="6" t="s">
        <v>15</v>
      </c>
      <c r="Y99" s="10" t="s">
        <v>51</v>
      </c>
    </row>
    <row r="100" spans="1:25" ht="15.75">
      <c r="A100" s="9">
        <v>1</v>
      </c>
      <c r="B100" s="6">
        <v>2</v>
      </c>
      <c r="C100" s="7">
        <v>3</v>
      </c>
      <c r="D100" s="6">
        <v>4</v>
      </c>
      <c r="E100" s="6">
        <v>5</v>
      </c>
      <c r="F100" s="6">
        <v>6</v>
      </c>
      <c r="G100" s="6">
        <v>7</v>
      </c>
      <c r="H100" s="6">
        <v>8</v>
      </c>
      <c r="I100" s="6">
        <v>9</v>
      </c>
      <c r="J100" s="10">
        <v>10</v>
      </c>
      <c r="K100" s="6">
        <v>11</v>
      </c>
      <c r="L100" s="6">
        <v>12</v>
      </c>
      <c r="M100" s="8">
        <v>13</v>
      </c>
      <c r="N100" s="8">
        <v>14</v>
      </c>
      <c r="O100" s="8">
        <v>15</v>
      </c>
      <c r="P100" s="10">
        <v>16</v>
      </c>
      <c r="Q100" s="10">
        <v>17</v>
      </c>
      <c r="R100" s="10">
        <v>18</v>
      </c>
      <c r="S100" s="10">
        <v>19</v>
      </c>
      <c r="T100" s="10">
        <v>20</v>
      </c>
      <c r="U100" s="10">
        <v>21</v>
      </c>
      <c r="V100" s="10">
        <v>22</v>
      </c>
      <c r="W100" s="10">
        <v>23</v>
      </c>
      <c r="X100" s="10">
        <v>24</v>
      </c>
      <c r="Y100" s="31">
        <v>25</v>
      </c>
    </row>
    <row r="101" spans="1:25" ht="47.25">
      <c r="A101" s="19" t="s">
        <v>16</v>
      </c>
      <c r="B101" s="20">
        <v>0.02</v>
      </c>
      <c r="C101" s="18">
        <v>6045</v>
      </c>
      <c r="D101" s="18">
        <f>C101*14/12</f>
        <v>7053</v>
      </c>
      <c r="E101" s="18">
        <f>C101*3/12</f>
        <v>1511</v>
      </c>
      <c r="F101" s="18">
        <f>C101*4/12</f>
        <v>2015</v>
      </c>
      <c r="G101" s="18">
        <f>C101*1.5/12</f>
        <v>756</v>
      </c>
      <c r="H101" s="18">
        <f>C101*1.5</f>
        <v>9068</v>
      </c>
      <c r="I101" s="18">
        <f>(C101+F101)*2/12</f>
        <v>1343</v>
      </c>
      <c r="J101" s="18">
        <f>SUM(C101,F101)*1/12</f>
        <v>672</v>
      </c>
      <c r="K101" s="18">
        <f>SUM(C101,F101)*2/12</f>
        <v>1343</v>
      </c>
      <c r="L101" s="21">
        <v>1.7</v>
      </c>
      <c r="M101" s="18">
        <f>SUM(C101:K101)*1.7</f>
        <v>50670</v>
      </c>
      <c r="N101" s="18">
        <f>M101*9</f>
        <v>456030</v>
      </c>
      <c r="O101" s="18">
        <f>M101*3</f>
        <v>152010</v>
      </c>
      <c r="P101" s="18">
        <f>SUM(N101:O101)</f>
        <v>608040</v>
      </c>
      <c r="Q101" s="18">
        <f>P101*30.2/100</f>
        <v>183628</v>
      </c>
      <c r="R101" s="18">
        <f>SUM(P101:Q101)</f>
        <v>791668</v>
      </c>
      <c r="S101" s="18">
        <f>R101*B101</f>
        <v>15833</v>
      </c>
      <c r="T101" s="18">
        <v>5000</v>
      </c>
      <c r="U101" s="18">
        <f>SUM(S101:T101)</f>
        <v>20833</v>
      </c>
      <c r="V101" s="18">
        <v>13</v>
      </c>
      <c r="W101" s="30"/>
      <c r="X101" s="22">
        <f>U101*V101</f>
        <v>270829</v>
      </c>
      <c r="Y101" s="44">
        <v>270800</v>
      </c>
    </row>
    <row r="102" spans="1:25" ht="15.75">
      <c r="A102" s="11" t="s">
        <v>17</v>
      </c>
      <c r="M102" s="11"/>
      <c r="P102" s="52"/>
      <c r="U102" s="12"/>
      <c r="V102" s="28"/>
      <c r="W102" s="28"/>
      <c r="X102" s="29"/>
    </row>
    <row r="103" spans="1:25" ht="15.75">
      <c r="A103" t="s">
        <v>70</v>
      </c>
      <c r="S103" s="47"/>
      <c r="T103" s="45"/>
      <c r="U103" s="48"/>
      <c r="V103" s="49"/>
      <c r="W103" s="45"/>
      <c r="X103" s="46"/>
    </row>
    <row r="104" spans="1:25" ht="15.75">
      <c r="A104" t="s">
        <v>75</v>
      </c>
      <c r="L104" s="47"/>
      <c r="M104" s="45"/>
      <c r="N104" s="48"/>
      <c r="O104" s="49"/>
      <c r="P104" s="45"/>
      <c r="Q104" s="46"/>
      <c r="R104" s="47"/>
      <c r="S104" s="47"/>
      <c r="T104" s="31" t="s">
        <v>82</v>
      </c>
      <c r="U104" s="32" t="s">
        <v>29</v>
      </c>
      <c r="V104" s="33" t="s">
        <v>30</v>
      </c>
      <c r="W104" s="34" t="s">
        <v>31</v>
      </c>
      <c r="X104" s="32" t="s">
        <v>32</v>
      </c>
      <c r="Y104" s="35" t="s">
        <v>33</v>
      </c>
    </row>
    <row r="105" spans="1:25">
      <c r="L105" s="45"/>
      <c r="M105" s="47"/>
      <c r="N105" s="47"/>
      <c r="O105" s="47"/>
      <c r="P105" s="50"/>
      <c r="Q105" s="50"/>
      <c r="R105" s="47"/>
      <c r="S105" s="45"/>
      <c r="T105" s="32" t="s">
        <v>34</v>
      </c>
      <c r="U105" s="31">
        <f>SUM(V105:W105)</f>
        <v>20831</v>
      </c>
      <c r="V105" s="31">
        <v>5000</v>
      </c>
      <c r="W105" s="54">
        <v>15831</v>
      </c>
      <c r="X105" s="36">
        <f>W105/1.302</f>
        <v>12159</v>
      </c>
      <c r="Y105" s="36">
        <f>W105-X105</f>
        <v>3672</v>
      </c>
    </row>
    <row r="106" spans="1:25">
      <c r="L106" s="45"/>
      <c r="M106" s="47"/>
      <c r="N106" s="47"/>
      <c r="O106" s="47"/>
      <c r="P106" s="50"/>
      <c r="Q106" s="50"/>
      <c r="R106" s="47"/>
      <c r="S106" s="45"/>
      <c r="T106" s="32" t="s">
        <v>35</v>
      </c>
      <c r="U106" s="31">
        <f t="shared" ref="U106:U117" si="14">SUM(V106:W106)</f>
        <v>20831</v>
      </c>
      <c r="V106" s="31">
        <v>5000</v>
      </c>
      <c r="W106" s="54">
        <f t="shared" ref="W106:W111" si="15">W105</f>
        <v>15831</v>
      </c>
      <c r="X106" s="36">
        <f t="shared" ref="X106:X117" si="16">W106/1.302</f>
        <v>12159</v>
      </c>
      <c r="Y106" s="36">
        <f t="shared" ref="Y106:Y117" si="17">W106-X106</f>
        <v>3672</v>
      </c>
    </row>
    <row r="107" spans="1:25">
      <c r="L107" s="45"/>
      <c r="M107" s="47"/>
      <c r="N107" s="47"/>
      <c r="O107" s="47"/>
      <c r="P107" s="50"/>
      <c r="Q107" s="50"/>
      <c r="R107" s="47"/>
      <c r="S107" s="45"/>
      <c r="T107" s="32" t="s">
        <v>36</v>
      </c>
      <c r="U107" s="31">
        <f t="shared" si="14"/>
        <v>20831</v>
      </c>
      <c r="V107" s="31">
        <v>5000</v>
      </c>
      <c r="W107" s="54">
        <f t="shared" si="15"/>
        <v>15831</v>
      </c>
      <c r="X107" s="36">
        <f t="shared" si="16"/>
        <v>12159</v>
      </c>
      <c r="Y107" s="36">
        <f t="shared" si="17"/>
        <v>3672</v>
      </c>
    </row>
    <row r="108" spans="1:25">
      <c r="L108" s="45"/>
      <c r="M108" s="47"/>
      <c r="N108" s="47"/>
      <c r="O108" s="47"/>
      <c r="P108" s="50"/>
      <c r="Q108" s="50"/>
      <c r="R108" s="47"/>
      <c r="S108" s="45"/>
      <c r="T108" s="32" t="s">
        <v>37</v>
      </c>
      <c r="U108" s="31">
        <f t="shared" si="14"/>
        <v>20831</v>
      </c>
      <c r="V108" s="31">
        <v>5000</v>
      </c>
      <c r="W108" s="54">
        <f t="shared" si="15"/>
        <v>15831</v>
      </c>
      <c r="X108" s="36">
        <f t="shared" si="16"/>
        <v>12159</v>
      </c>
      <c r="Y108" s="36">
        <f t="shared" si="17"/>
        <v>3672</v>
      </c>
    </row>
    <row r="109" spans="1:25">
      <c r="L109" s="45"/>
      <c r="M109" s="47"/>
      <c r="N109" s="47"/>
      <c r="O109" s="47"/>
      <c r="P109" s="50"/>
      <c r="Q109" s="50"/>
      <c r="R109" s="47"/>
      <c r="S109" s="45"/>
      <c r="T109" s="32" t="s">
        <v>38</v>
      </c>
      <c r="U109" s="31">
        <f t="shared" si="14"/>
        <v>20831</v>
      </c>
      <c r="V109" s="31">
        <v>5000</v>
      </c>
      <c r="W109" s="54">
        <f t="shared" si="15"/>
        <v>15831</v>
      </c>
      <c r="X109" s="36">
        <f t="shared" si="16"/>
        <v>12159</v>
      </c>
      <c r="Y109" s="36">
        <f t="shared" si="17"/>
        <v>3672</v>
      </c>
    </row>
    <row r="110" spans="1:25">
      <c r="L110" s="45"/>
      <c r="M110" s="47"/>
      <c r="N110" s="47"/>
      <c r="O110" s="47"/>
      <c r="P110" s="50"/>
      <c r="Q110" s="50"/>
      <c r="R110" s="47"/>
      <c r="S110" s="45"/>
      <c r="T110" s="32" t="s">
        <v>39</v>
      </c>
      <c r="U110" s="31">
        <f t="shared" si="14"/>
        <v>20831</v>
      </c>
      <c r="V110" s="31">
        <v>5000</v>
      </c>
      <c r="W110" s="54">
        <f t="shared" si="15"/>
        <v>15831</v>
      </c>
      <c r="X110" s="36">
        <f t="shared" si="16"/>
        <v>12159</v>
      </c>
      <c r="Y110" s="36">
        <f t="shared" si="17"/>
        <v>3672</v>
      </c>
    </row>
    <row r="111" spans="1:25">
      <c r="L111" s="45"/>
      <c r="M111" s="47"/>
      <c r="N111" s="47"/>
      <c r="O111" s="47"/>
      <c r="P111" s="50"/>
      <c r="Q111" s="50"/>
      <c r="R111" s="47"/>
      <c r="S111" s="45"/>
      <c r="T111" s="32" t="s">
        <v>40</v>
      </c>
      <c r="U111" s="31">
        <f t="shared" si="14"/>
        <v>20831</v>
      </c>
      <c r="V111" s="31">
        <v>5000</v>
      </c>
      <c r="W111" s="54">
        <f t="shared" si="15"/>
        <v>15831</v>
      </c>
      <c r="X111" s="36">
        <f t="shared" si="16"/>
        <v>12159</v>
      </c>
      <c r="Y111" s="36">
        <f t="shared" si="17"/>
        <v>3672</v>
      </c>
    </row>
    <row r="112" spans="1:25">
      <c r="L112" s="45"/>
      <c r="M112" s="47"/>
      <c r="N112" s="47"/>
      <c r="O112" s="47"/>
      <c r="P112" s="50"/>
      <c r="Q112" s="50"/>
      <c r="R112" s="47"/>
      <c r="S112" s="45"/>
      <c r="T112" s="32" t="s">
        <v>41</v>
      </c>
      <c r="U112" s="31">
        <f t="shared" si="14"/>
        <v>20831</v>
      </c>
      <c r="V112" s="31">
        <v>5000</v>
      </c>
      <c r="W112" s="54">
        <f>W109</f>
        <v>15831</v>
      </c>
      <c r="X112" s="36">
        <f t="shared" si="16"/>
        <v>12159</v>
      </c>
      <c r="Y112" s="36">
        <f t="shared" si="17"/>
        <v>3672</v>
      </c>
    </row>
    <row r="113" spans="1:25">
      <c r="L113" s="45"/>
      <c r="M113" s="47"/>
      <c r="N113" s="47"/>
      <c r="O113" s="47"/>
      <c r="P113" s="50"/>
      <c r="Q113" s="50"/>
      <c r="R113" s="47"/>
      <c r="S113" s="45"/>
      <c r="T113" s="32" t="s">
        <v>42</v>
      </c>
      <c r="U113" s="31">
        <f t="shared" si="14"/>
        <v>20831</v>
      </c>
      <c r="V113" s="31">
        <v>5000</v>
      </c>
      <c r="W113" s="54">
        <f>W112</f>
        <v>15831</v>
      </c>
      <c r="X113" s="36">
        <f t="shared" si="16"/>
        <v>12159</v>
      </c>
      <c r="Y113" s="36">
        <f t="shared" si="17"/>
        <v>3672</v>
      </c>
    </row>
    <row r="114" spans="1:25">
      <c r="L114" s="45"/>
      <c r="M114" s="47"/>
      <c r="N114" s="47"/>
      <c r="O114" s="47"/>
      <c r="P114" s="50"/>
      <c r="Q114" s="50"/>
      <c r="R114" s="47"/>
      <c r="S114" s="45"/>
      <c r="T114" s="32" t="s">
        <v>43</v>
      </c>
      <c r="U114" s="31">
        <f t="shared" si="14"/>
        <v>20831</v>
      </c>
      <c r="V114" s="31">
        <v>5000</v>
      </c>
      <c r="W114" s="54">
        <f>W113</f>
        <v>15831</v>
      </c>
      <c r="X114" s="36">
        <f t="shared" si="16"/>
        <v>12159</v>
      </c>
      <c r="Y114" s="36">
        <f t="shared" si="17"/>
        <v>3672</v>
      </c>
    </row>
    <row r="115" spans="1:25">
      <c r="L115" s="45"/>
      <c r="M115" s="47"/>
      <c r="N115" s="47"/>
      <c r="O115" s="47"/>
      <c r="P115" s="50"/>
      <c r="Q115" s="50"/>
      <c r="R115" s="47"/>
      <c r="S115" s="45"/>
      <c r="T115" s="32" t="s">
        <v>44</v>
      </c>
      <c r="U115" s="31">
        <f t="shared" si="14"/>
        <v>20830</v>
      </c>
      <c r="V115" s="31">
        <v>5000</v>
      </c>
      <c r="W115" s="54">
        <v>15830</v>
      </c>
      <c r="X115" s="36">
        <f t="shared" si="16"/>
        <v>12158</v>
      </c>
      <c r="Y115" s="36">
        <f t="shared" si="17"/>
        <v>3672</v>
      </c>
    </row>
    <row r="116" spans="1:25">
      <c r="L116" s="45"/>
      <c r="M116" s="47"/>
      <c r="N116" s="47"/>
      <c r="O116" s="47"/>
      <c r="P116" s="50"/>
      <c r="Q116" s="50"/>
      <c r="R116" s="47"/>
      <c r="S116" s="45"/>
      <c r="T116" s="32" t="s">
        <v>45</v>
      </c>
      <c r="U116" s="31">
        <f t="shared" si="14"/>
        <v>20830</v>
      </c>
      <c r="V116" s="31">
        <v>5000</v>
      </c>
      <c r="W116" s="54">
        <v>15830</v>
      </c>
      <c r="X116" s="36">
        <f t="shared" si="16"/>
        <v>12158</v>
      </c>
      <c r="Y116" s="36">
        <f t="shared" si="17"/>
        <v>3672</v>
      </c>
    </row>
    <row r="117" spans="1:25">
      <c r="A117" s="27">
        <v>44481</v>
      </c>
      <c r="L117" s="45"/>
      <c r="M117" s="47"/>
      <c r="N117" s="47"/>
      <c r="O117" s="47"/>
      <c r="P117" s="50"/>
      <c r="Q117" s="50"/>
      <c r="R117" s="47"/>
      <c r="S117" s="45"/>
      <c r="T117" s="32" t="s">
        <v>46</v>
      </c>
      <c r="U117" s="31">
        <f t="shared" si="14"/>
        <v>20830</v>
      </c>
      <c r="V117" s="31">
        <v>5000</v>
      </c>
      <c r="W117" s="54">
        <v>15830</v>
      </c>
      <c r="X117" s="36">
        <f t="shared" si="16"/>
        <v>12158</v>
      </c>
      <c r="Y117" s="36">
        <f t="shared" si="17"/>
        <v>3672</v>
      </c>
    </row>
    <row r="118" spans="1:25">
      <c r="A118" t="s">
        <v>27</v>
      </c>
      <c r="L118" s="45"/>
      <c r="M118" s="45"/>
      <c r="N118" s="45"/>
      <c r="O118" s="45"/>
      <c r="P118" s="46"/>
      <c r="Q118" s="46"/>
      <c r="R118" s="47"/>
      <c r="S118" s="45"/>
      <c r="T118" s="32" t="s">
        <v>48</v>
      </c>
      <c r="U118" s="32">
        <f>SUM(U105:U117)</f>
        <v>270800</v>
      </c>
      <c r="V118" s="32">
        <f>SUM(V105:V117)</f>
        <v>65000</v>
      </c>
      <c r="W118" s="32">
        <f>SUM(W105:W117)</f>
        <v>205800</v>
      </c>
      <c r="X118" s="35">
        <f>SUM(X105:X117)</f>
        <v>158064</v>
      </c>
      <c r="Y118" s="35">
        <f>SUM(Y105:Y117)</f>
        <v>47736</v>
      </c>
    </row>
  </sheetData>
  <mergeCells count="24">
    <mergeCell ref="E76:J76"/>
    <mergeCell ref="A2:X2"/>
    <mergeCell ref="V4:W4"/>
    <mergeCell ref="A51:X51"/>
    <mergeCell ref="A3:Y3"/>
    <mergeCell ref="A50:X50"/>
    <mergeCell ref="A4:D4"/>
    <mergeCell ref="E4:J4"/>
    <mergeCell ref="A98:D98"/>
    <mergeCell ref="E98:J98"/>
    <mergeCell ref="V98:W98"/>
    <mergeCell ref="A26:D26"/>
    <mergeCell ref="E26:J26"/>
    <mergeCell ref="V26:W26"/>
    <mergeCell ref="A62:D62"/>
    <mergeCell ref="E62:J62"/>
    <mergeCell ref="V62:W62"/>
    <mergeCell ref="V52:W52"/>
    <mergeCell ref="A74:X74"/>
    <mergeCell ref="V76:W76"/>
    <mergeCell ref="A76:D76"/>
    <mergeCell ref="A75:Y75"/>
    <mergeCell ref="A52:D52"/>
    <mergeCell ref="E52:J52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2021-11-09T12:53:47Z</dcterms:modified>
</cp:coreProperties>
</file>