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75" windowWidth="23250" windowHeight="12390"/>
  </bookViews>
  <sheets>
    <sheet name="Планирование доходов" sheetId="1" r:id="rId1"/>
  </sheets>
  <calcPr calcId="124519"/>
</workbook>
</file>

<file path=xl/calcChain.xml><?xml version="1.0" encoding="utf-8"?>
<calcChain xmlns="http://schemas.openxmlformats.org/spreadsheetml/2006/main">
  <c r="F80" i="1"/>
  <c r="F86"/>
  <c r="F88"/>
  <c r="F87"/>
  <c r="F69"/>
  <c r="E69"/>
  <c r="D69"/>
  <c r="I68"/>
  <c r="H68"/>
  <c r="G68"/>
  <c r="I67"/>
  <c r="H67"/>
  <c r="G67"/>
  <c r="I66"/>
  <c r="H66"/>
  <c r="G66"/>
  <c r="I63"/>
  <c r="H63"/>
  <c r="G63"/>
  <c r="I62"/>
  <c r="H62"/>
  <c r="G62"/>
  <c r="I55"/>
  <c r="H55"/>
  <c r="G55"/>
  <c r="I54"/>
  <c r="H54"/>
  <c r="G54"/>
  <c r="I53"/>
  <c r="I52" s="1"/>
  <c r="H53"/>
  <c r="H52" s="1"/>
  <c r="H9" s="1"/>
  <c r="G53"/>
  <c r="G52"/>
  <c r="G9" s="1"/>
  <c r="F52"/>
  <c r="E52"/>
  <c r="D52"/>
  <c r="I47"/>
  <c r="H47"/>
  <c r="G47"/>
  <c r="F47"/>
  <c r="E47"/>
  <c r="D47"/>
  <c r="F45"/>
  <c r="E45"/>
  <c r="D45"/>
  <c r="I40"/>
  <c r="H40"/>
  <c r="G40"/>
  <c r="F40"/>
  <c r="E40"/>
  <c r="D40"/>
  <c r="I34"/>
  <c r="H34"/>
  <c r="G34"/>
  <c r="F34"/>
  <c r="E34"/>
  <c r="D34"/>
  <c r="I31"/>
  <c r="H31"/>
  <c r="G31"/>
  <c r="F31"/>
  <c r="E31"/>
  <c r="D31"/>
  <c r="I22"/>
  <c r="H22"/>
  <c r="G22"/>
  <c r="F22"/>
  <c r="E22"/>
  <c r="D22"/>
  <c r="I17"/>
  <c r="H17"/>
  <c r="G17"/>
  <c r="F17"/>
  <c r="F9" s="1"/>
  <c r="E17"/>
  <c r="E9" s="1"/>
  <c r="D17"/>
  <c r="I11"/>
  <c r="H11"/>
  <c r="G11"/>
  <c r="F11"/>
  <c r="E11"/>
  <c r="D11"/>
  <c r="D10" s="1"/>
  <c r="D9" s="1"/>
  <c r="I10"/>
  <c r="H10"/>
  <c r="G10"/>
  <c r="F10"/>
  <c r="E10"/>
  <c r="I100"/>
  <c r="H100"/>
  <c r="G100"/>
  <c r="D100"/>
  <c r="F100"/>
  <c r="E100"/>
  <c r="I97"/>
  <c r="H97"/>
  <c r="G97"/>
  <c r="F97"/>
  <c r="E97"/>
  <c r="D97"/>
  <c r="I9" l="1"/>
  <c r="F81"/>
  <c r="D80"/>
  <c r="E104" l="1"/>
  <c r="F104" s="1"/>
  <c r="I73" l="1"/>
  <c r="I72" s="1"/>
  <c r="H73"/>
  <c r="H72" s="1"/>
  <c r="G73"/>
  <c r="G72" s="1"/>
  <c r="F73"/>
  <c r="F72" s="1"/>
  <c r="E73"/>
  <c r="D73"/>
  <c r="D72" l="1"/>
  <c r="E72"/>
  <c r="E8" l="1"/>
  <c r="D8"/>
  <c r="F8"/>
  <c r="I8"/>
  <c r="H8"/>
  <c r="G8"/>
</calcChain>
</file>

<file path=xl/sharedStrings.xml><?xml version="1.0" encoding="utf-8"?>
<sst xmlns="http://schemas.openxmlformats.org/spreadsheetml/2006/main" count="300" uniqueCount="244">
  <si>
    <t>Единица измерения тыс. руб.</t>
  </si>
  <si>
    <t>НАЛОГОВЫЕ И НЕНАЛОГОВЫЕ ДОХОДЫ</t>
  </si>
  <si>
    <t>НАЛОГИ НА ПРИБЫЛЬ,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</si>
  <si>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</si>
  <si>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</si>
  <si>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</si>
  <si>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</si>
  <si>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</si>
  <si>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</si>
  <si>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</si>
  <si>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СОВОКУПНЫЙ ДОХОД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</si>
  <si>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</si>
  <si>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</si>
  <si>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</si>
  <si>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</si>
  <si>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налогообложения, зачисляемый в бюджеты муниципальных районов</t>
  </si>
  <si>
    <t>ГОСУДАРСТВЕННАЯ ПОШЛИНА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</si>
  <si>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</si>
  <si>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</si>
  <si>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</si>
  <si>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</si>
  <si>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</si>
  <si>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казну муниципальных районов (за исключением земельных участков)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</si>
  <si>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</si>
  <si>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ПЛАТЕЖИ ПРИ ПОЛЬЗОВАНИИ ПРИРОДНЫМИ РЕСУРСАМИ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</si>
  <si>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</si>
  <si>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</si>
  <si>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</si>
  <si>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</si>
  <si>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</si>
  <si>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</si>
  <si>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ШТРАФЫ, САНКЦИИ,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</si>
  <si>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</si>
  <si>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</si>
  <si>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муниципальных районов на поддержку мер по обеспечению сбалансированности бюджетов</t>
  </si>
  <si>
    <t>Прочие субсидии бюджетам муниципальных районов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</si>
  <si>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</si>
  <si>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</si>
  <si>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</si>
  <si>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</si>
  <si>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Прочие субвенции бюджетам муниципальных районов</t>
  </si>
  <si>
    <t>ДОХОДЫ всего</t>
  </si>
  <si>
    <t>1</t>
  </si>
  <si>
    <t>2</t>
  </si>
  <si>
    <t>3</t>
  </si>
  <si>
    <t>4</t>
  </si>
  <si>
    <t>5</t>
  </si>
  <si>
    <t>6</t>
  </si>
  <si>
    <t>8</t>
  </si>
  <si>
    <t>9</t>
  </si>
  <si>
    <t>Классификация доходов бюджета</t>
  </si>
  <si>
    <t xml:space="preserve">Наименование </t>
  </si>
  <si>
    <t>код</t>
  </si>
  <si>
    <t>Наименование главного администратора доходов бюджета МО МР "Сыктывдинский"</t>
  </si>
  <si>
    <t>7</t>
  </si>
  <si>
    <t>Прогноз доходов бюджета МО МР "Сыктывдинский"</t>
  </si>
  <si>
    <t>Налог на доходы физических лиц</t>
  </si>
  <si>
    <t>Федеральная налоговая служба</t>
  </si>
  <si>
    <t>Федеральное казначейство</t>
  </si>
  <si>
    <t>Федеральная служба по надзору в сфере природопользования</t>
  </si>
  <si>
    <t>048 11201010010000120</t>
  </si>
  <si>
    <t>048 11201030010000120</t>
  </si>
  <si>
    <t>923 11402053050000410</t>
  </si>
  <si>
    <t>923 11406013050000430</t>
  </si>
  <si>
    <t>923 11105013050000120</t>
  </si>
  <si>
    <t>923 11105025050000120</t>
  </si>
  <si>
    <t>923 11105035050000120</t>
  </si>
  <si>
    <t>923 11105075050000120</t>
  </si>
  <si>
    <t>923 11109045050000120</t>
  </si>
  <si>
    <t>182 10102010010000110</t>
  </si>
  <si>
    <t>182 10102020010000110</t>
  </si>
  <si>
    <t>Администрация муниципального образования муниципального района "Сыктывдинский"</t>
  </si>
  <si>
    <t>000 11600000000000000</t>
  </si>
  <si>
    <t>182 10803010010000110</t>
  </si>
  <si>
    <t>182 10504020020000110</t>
  </si>
  <si>
    <t>182 10503010010000110</t>
  </si>
  <si>
    <t>182 10502010020000110</t>
  </si>
  <si>
    <t>182 10501021010000110</t>
  </si>
  <si>
    <t>182 10501011010000110</t>
  </si>
  <si>
    <t>182 10102030010000110</t>
  </si>
  <si>
    <t>000 10000000000000000</t>
  </si>
  <si>
    <t>000 10100000000000000</t>
  </si>
  <si>
    <t>000 10102000010000110</t>
  </si>
  <si>
    <t>000 10300000000000000</t>
  </si>
  <si>
    <t>000 10500000000000000</t>
  </si>
  <si>
    <t>000 10800000000000000</t>
  </si>
  <si>
    <t>000 11100000000000000</t>
  </si>
  <si>
    <t>000 11200000000000000</t>
  </si>
  <si>
    <t>000 11400000000000000</t>
  </si>
  <si>
    <t>000 20000000000000000</t>
  </si>
  <si>
    <t>000 20200000000000000</t>
  </si>
  <si>
    <t>923 11705050050000180</t>
  </si>
  <si>
    <t>000 11300000000000000</t>
  </si>
  <si>
    <t>000 11700000000000000</t>
  </si>
  <si>
    <t>Невыясненные поступления, зачисляемые в бюджеты муниципальных районов</t>
  </si>
  <si>
    <t>Прочие неналоговые доходы бюджетов муниципальных районов</t>
  </si>
  <si>
    <t>ПРОЧИЕ НЕНАЛОГОВЫЕ ДОХОДЫ</t>
  </si>
  <si>
    <t>Прочие доходы от компенсации затрат бюджетов муниципальных районов</t>
  </si>
  <si>
    <t>ДОХОДЫ ОТ ОКАЗАНИЯ ПЛАТНЫХ УСЛУГ (РАБОТ) И КОМПЕНСАЦИИ ЗАТРАТ ГОСУДАРСТВА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</si>
  <si>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</si>
  <si>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Управление культуры администрации муниципального образования муниципального района "Сыктывдинский"</t>
  </si>
  <si>
    <t>Управление финансов администрации муниципального образования муниципального района "Сыктывдинский"</t>
  </si>
  <si>
    <t>Управление образования администрации муниципального образования муниципального района "Сыктывдинский"</t>
  </si>
  <si>
    <t>Управление образования администрации муниципального образования муниципального района "Сыктывдинский", Администрация муниципального образования муниципального района "Сыктывдинский",Управление финансов администрации муниципального образования муниципального района "Сыктывдинский",  Управление культуры администрации Муниципального образования муниципального района "Сыктывдинский"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</si>
  <si>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</si>
  <si>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Прочие безвозмездные поступления в бюджеты муниципальных районов</t>
  </si>
  <si>
    <t>Доходы бюджетов муниципальных районов от возврата автономными учреждениями остатков субсидий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</si>
  <si>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</si>
  <si>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Администрация муниципального образования муниципального района "Сыктывдинский",Управление финансов администрации муниципального образования муниципального района "Сыктывдинский"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</si>
  <si>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</si>
  <si>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</si>
  <si>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ПРОЧИЕ БЕЗВОЗМЕЗДНЫЕ ПОСТУПЛЕНИЯ</t>
  </si>
  <si>
    <t>000 20700000000000000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</si>
  <si>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</si>
  <si>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000 21800000000000000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</si>
  <si>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</si>
  <si>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</si>
  <si>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Субсидия бюджетам муниципальных районов на поддержку отрасли культуры</t>
  </si>
  <si>
    <t>048 11201041010000120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</si>
  <si>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N 181-ФЗ "О социальной защите инвалидов в Российской Федерации"</t>
  </si>
  <si>
    <t>Субсидии бюджетам муниципальных районов на софинансирование капитальных вложений в объекты муниципальной собственности</t>
  </si>
  <si>
    <t>Субсидии бюджетам муниципальных районов на обеспечение развития и укрепления материально-технической базы муниципальных домов культуры</t>
  </si>
  <si>
    <t>Начальник управления финансов   ________________________Г.А. Щербакова</t>
  </si>
  <si>
    <t>100 10302231010000110</t>
  </si>
  <si>
    <t>100 10302241010000110</t>
  </si>
  <si>
    <t>100 10302251010000110</t>
  </si>
  <si>
    <t>100 10302261010000110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</si>
  <si>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</si>
  <si>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</si>
  <si>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</si>
  <si>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Доходы бюджетов муниципальных районов от возврата бюджетными учреждениями остатков субсидий прошлых лет</t>
  </si>
  <si>
    <t>99221960010050000150</t>
  </si>
  <si>
    <t>Контрольно-счетная палата муниципального образования муниципального района "Сыктывдинский";Управление финансов администрации муниципального образования муниципального района "Сыктывдинский";Администрация муниципального образования муниципального района "Сыктывдинский"</t>
  </si>
  <si>
    <t>000 20240014050000150</t>
  </si>
  <si>
    <t>992 20215001050000150</t>
  </si>
  <si>
    <t>992 20215002050000150</t>
  </si>
  <si>
    <t>923  20220299050000150</t>
  </si>
  <si>
    <t>923  20220302050000150</t>
  </si>
  <si>
    <t>975 20225467050000150</t>
  </si>
  <si>
    <t>956 20225519050000150</t>
  </si>
  <si>
    <t>000 20229999050000150</t>
  </si>
  <si>
    <t>000 20230024050000150</t>
  </si>
  <si>
    <t>975 20230029050000150</t>
  </si>
  <si>
    <t>923 20235082050000150</t>
  </si>
  <si>
    <t>923 20235120050000150</t>
  </si>
  <si>
    <t>923 20235135050000150</t>
  </si>
  <si>
    <t>923 20235176050000150</t>
  </si>
  <si>
    <t>923 20235469050000150</t>
  </si>
  <si>
    <t>975 20239999050000150</t>
  </si>
  <si>
    <t>000 20705030050000150</t>
  </si>
  <si>
    <t>923 11406325050000430</t>
  </si>
  <si>
    <t>923 11406313050000430</t>
  </si>
  <si>
    <t>000 11701050050000180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</si>
  <si>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</si>
  <si>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</si>
  <si>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</si>
  <si>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</si>
  <si>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</si>
  <si>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</si>
  <si>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</si>
  <si>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</si>
  <si>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</si>
  <si>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</si>
  <si>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</si>
  <si>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</si>
  <si>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000 11601053010000 140</t>
  </si>
  <si>
    <t>000 11601063010000 140</t>
  </si>
  <si>
    <t>000 11601073010000 140</t>
  </si>
  <si>
    <t>890 11601083010000 140</t>
  </si>
  <si>
    <t>890 11601143010000 140</t>
  </si>
  <si>
    <t xml:space="preserve">Министерство Юстиции Республики Коми </t>
  </si>
  <si>
    <t>890 11601153010000 140</t>
  </si>
  <si>
    <t>000 11601193010000 140</t>
  </si>
  <si>
    <t>000 11601203010000 140</t>
  </si>
  <si>
    <t>923 1160701005 0000 140</t>
  </si>
  <si>
    <t>000  11610100050000 140</t>
  </si>
  <si>
    <t>000 11610123010000 140</t>
  </si>
  <si>
    <t xml:space="preserve">Федеральная налоговая служба </t>
  </si>
  <si>
    <t>182 11610129010000 140</t>
  </si>
  <si>
    <t>852 11611050010000 140</t>
  </si>
  <si>
    <t>000 11302995050000130</t>
  </si>
  <si>
    <t>048 11201042010000120</t>
  </si>
  <si>
    <t>Плата за размещение твердых коммунальных отходов</t>
  </si>
  <si>
    <t>823 10807150010000110</t>
  </si>
  <si>
    <t>Государственная пошлина за выдачу разрешения на установку рекламной продукции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</si>
  <si>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</si>
  <si>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муниципальных районов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</si>
  <si>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</si>
  <si>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</si>
  <si>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Прочие дотации бюджетам муниципальных районов</t>
  </si>
  <si>
    <t>99220219999050000150</t>
  </si>
  <si>
    <t>000 2022077050000150</t>
  </si>
  <si>
    <t>975 20245303050000150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</si>
  <si>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</si>
  <si>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муниципальных районов</t>
  </si>
  <si>
    <t>923 20705010050000150</t>
  </si>
  <si>
    <t>Администрация муниципального образования муниципального района "Сыктывдинский";Управление образования администрации муниципального образования муниципального района "Сыктывдинский";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</si>
  <si>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</si>
  <si>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956 21805020050000150</t>
  </si>
  <si>
    <t>992 21860010050000150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</si>
  <si>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</si>
  <si>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Управление образования администрации муниципального образования муниципального района "Сыктывдинский</t>
  </si>
  <si>
    <t>975 20225304050000150</t>
  </si>
  <si>
    <t>Субвенции бюджетам муниципальных районов на проведение Всероссийской переписи населения 2021 года</t>
  </si>
  <si>
    <t>Реестр источников доходов бюджета МО МР "Сыктывдинский" на 2022 год и плановый период 2023 и 2024 годов</t>
  </si>
  <si>
    <t>Прогноз доходов бюджета МО МР  «Сыктывдинский»  на 2021 (текущий финансовый год)</t>
  </si>
  <si>
    <t>Кассовые поступления в текущем финансовом году (по состоянию на "01" октября 2021 г.</t>
  </si>
  <si>
    <t>Оценка исполнения 2021 г. (текущий финансовый год)</t>
  </si>
  <si>
    <t>на 2022 г. (очередной финансовый год)</t>
  </si>
  <si>
    <t>на 2023г. (первый год планового периода)</t>
  </si>
  <si>
    <t>на 2024 г. (второй год планового периода)</t>
  </si>
  <si>
    <t>956 21805010050000150</t>
  </si>
  <si>
    <t xml:space="preserve">Управление финансов администрации муниципального образования муниципального района "Сыктывдинский" </t>
  </si>
  <si>
    <t>956 20225497050000150</t>
  </si>
  <si>
    <t>Субсидии бюджетам муниципальных районов на реализацию мероприятий по обеспечению жильем молодых семей</t>
  </si>
  <si>
    <t>975 20225511050000150</t>
  </si>
  <si>
    <t>Субсидии бюджетам муниципальных районов на проведение комплексных кадастровых работ</t>
  </si>
  <si>
    <t>Администрация муниципального образования муниципального района "Сыктывдинский";Управление культуры администрации муниципального образования муниципального района "Сыктывдинский"</t>
  </si>
  <si>
    <t>956 20225491050000150</t>
  </si>
  <si>
    <t>Субсидии бюджетам муниципальных районов на 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</si>
  <si>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</si>
  <si>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</si>
  <si>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182 10501012010000110</t>
  </si>
  <si>
    <t>Налог, взимаемый с налогоплательщиков, выбравших в качестве объекта налогообложения доходы  (за налоговые периодв, истекшие до 1 января 2011 года)</t>
  </si>
  <si>
    <t>182 10502020020000110</t>
  </si>
  <si>
    <t>Единый налог на вмененный доход для отдельных видов деятельности (за налоговые периодв, истекшие до 1 января 2011 года)</t>
  </si>
  <si>
    <t>182 10503020010000110</t>
  </si>
  <si>
    <t>Единый сельскохозяйственный налог (за налоговые периоды, истекшие до 1 января 2011 года)</t>
  </si>
  <si>
    <t>Министерство цифрового развития,связи и массовых коммуникаций Республики Коми, науки и молодежной политики Республики Коми</t>
  </si>
  <si>
    <t>Администрация муниципального района "Сыктывдинский" Республики Коми</t>
  </si>
  <si>
    <r>
      <rPr>
        <sz val="9"/>
        <rFont val="Times New Roman"/>
        <family val="1"/>
        <charset val="204"/>
      </rPr>
      <t>Администрация муниципального района "Сыктывдинский" Республики Коми;</t>
    </r>
    <r>
      <rPr>
        <sz val="9"/>
        <color rgb="FFFF000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Управление образования администрации муниципального района "Сыктывдинский" Республики Коми</t>
    </r>
  </si>
  <si>
    <t xml:space="preserve">Мнистерство образовани, науки и молодежной политики Республики Коми; Министерство Юстиции Республики Коми </t>
  </si>
  <si>
    <t xml:space="preserve">Мнистерство образовани, науки и молодежной политики Республики Коми ; Министерство Юстиции Республики Коми </t>
  </si>
  <si>
    <t>890 11601113010000 140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</si>
  <si>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</si>
  <si>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890 11601133010000 140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</si>
  <si>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</si>
  <si>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000 11601173010000 140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</si>
  <si>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</si>
  <si>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Министрество природных ресурсов и охраны окружающей среды Республики Коми; Министерство Юстиции Республики Коми</t>
  </si>
  <si>
    <t xml:space="preserve">Министрество природных ресурсов и охраны окружающей среды Республики Коми; Мнистерство образовани, науки и молодежной политики Республики Коми; Министерство Юстиции Республики Коми </t>
  </si>
  <si>
    <t xml:space="preserve">Управление образования администрации муниципального района "Сыктывдинский" Республики Коми </t>
  </si>
  <si>
    <r>
      <t xml:space="preserve">Федеральное агенство по рыболовству; Управление Федеральной службы по веринарному и фитосанитарному надзору по Республике Коми </t>
    </r>
    <r>
      <rPr>
        <sz val="9"/>
        <color rgb="FFFF0000"/>
        <rFont val="Times New Roman"/>
        <family val="1"/>
        <charset val="204"/>
      </rPr>
      <t xml:space="preserve">; </t>
    </r>
    <r>
      <rPr>
        <sz val="9"/>
        <rFont val="Times New Roman"/>
        <family val="1"/>
        <charset val="204"/>
      </rPr>
      <t>Министерство внутренних дел Российской Федерации;</t>
    </r>
    <r>
      <rPr>
        <sz val="9"/>
        <color rgb="FFFF000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Генеральная прокуратура Российской Федерации</t>
    </r>
    <r>
      <rPr>
        <sz val="9"/>
        <color rgb="FFFF0000"/>
        <rFont val="Times New Roman"/>
        <family val="1"/>
        <charset val="204"/>
      </rPr>
      <t xml:space="preserve">;  </t>
    </r>
    <r>
      <rPr>
        <sz val="9"/>
        <rFont val="Times New Roman"/>
        <family val="1"/>
        <charset val="204"/>
      </rPr>
      <t>Министерство природных ресурсов и охраны окружающей среды Республики Коми</t>
    </r>
    <r>
      <rPr>
        <sz val="9"/>
        <color rgb="FFFF0000"/>
        <rFont val="Times New Roman"/>
        <family val="1"/>
        <charset val="204"/>
      </rPr>
      <t xml:space="preserve">; </t>
    </r>
    <r>
      <rPr>
        <sz val="9"/>
        <rFont val="Times New Roman"/>
        <family val="1"/>
        <charset val="204"/>
      </rPr>
      <t xml:space="preserve">Мнистерство образовани, науки и молодежной политики Республики Коми; Федеральная налоговая служба..                         </t>
    </r>
  </si>
  <si>
    <t>Министерство природных ресурсов и охраны окружающей среды Республики Коми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</si>
</sst>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#,##0.0"/>
    <numFmt numFmtId="166" formatCode="?"/>
  </numFmts>
  <fonts count="20">
    <font>
      <sz val="10"/>
      <name val="Arial"/>
    </font>
    <font>
      <sz val="8.5"/>
      <name val="MS Sans Serif"/>
    </font>
    <font>
      <b/>
      <sz val="10"/>
      <name val="Arial"/>
      <family val="2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.5"/>
      <name val="Times New Roman"/>
      <family val="1"/>
      <charset val="204"/>
    </font>
    <font>
      <sz val="8.5"/>
      <name val="Times New Roman"/>
      <family val="1"/>
      <charset val="204"/>
    </font>
    <font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8"/>
      <color rgb="FF000000"/>
      <name val="Times New Roman"/>
      <family val="1"/>
      <charset val="204"/>
    </font>
    <font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9" fillId="0" borderId="0" applyFont="0" applyFill="0" applyBorder="0" applyAlignment="0" applyProtection="0"/>
    <xf numFmtId="0" fontId="17" fillId="0" borderId="9">
      <alignment horizontal="left" vertical="top" wrapText="1"/>
    </xf>
    <xf numFmtId="0" fontId="17" fillId="0" borderId="9">
      <alignment horizontal="left" vertical="top" wrapText="1"/>
    </xf>
    <xf numFmtId="0" fontId="17" fillId="0" borderId="9">
      <alignment horizontal="left" vertical="top" wrapText="1"/>
    </xf>
  </cellStyleXfs>
  <cellXfs count="95">
    <xf numFmtId="0" fontId="0" fillId="0" borderId="0" xfId="0"/>
    <xf numFmtId="0" fontId="1" fillId="0" borderId="0" xfId="0" applyFont="1" applyBorder="1" applyAlignment="1" applyProtection="1"/>
    <xf numFmtId="0" fontId="0" fillId="0" borderId="0" xfId="0"/>
    <xf numFmtId="0" fontId="0" fillId="0" borderId="0" xfId="0" applyBorder="1"/>
    <xf numFmtId="0" fontId="2" fillId="0" borderId="0" xfId="0" applyFont="1" applyBorder="1"/>
    <xf numFmtId="0" fontId="4" fillId="0" borderId="0" xfId="0" applyFont="1" applyBorder="1"/>
    <xf numFmtId="0" fontId="13" fillId="0" borderId="0" xfId="0" applyFont="1" applyBorder="1" applyAlignment="1" applyProtection="1"/>
    <xf numFmtId="49" fontId="11" fillId="2" borderId="1" xfId="0" applyNumberFormat="1" applyFont="1" applyFill="1" applyBorder="1" applyAlignment="1" applyProtection="1">
      <alignment horizontal="center" vertical="center" wrapText="1"/>
    </xf>
    <xf numFmtId="49" fontId="5" fillId="2" borderId="3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/>
    </xf>
    <xf numFmtId="49" fontId="5" fillId="2" borderId="2" xfId="0" applyNumberFormat="1" applyFont="1" applyFill="1" applyBorder="1" applyAlignment="1" applyProtection="1">
      <alignment vertical="top"/>
    </xf>
    <xf numFmtId="49" fontId="5" fillId="2" borderId="1" xfId="0" applyNumberFormat="1" applyFont="1" applyFill="1" applyBorder="1" applyAlignment="1" applyProtection="1">
      <alignment horizontal="left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vertical="top" wrapText="1"/>
    </xf>
    <xf numFmtId="49" fontId="5" fillId="2" borderId="2" xfId="0" applyNumberFormat="1" applyFont="1" applyFill="1" applyBorder="1" applyAlignment="1" applyProtection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vertical="center"/>
    </xf>
    <xf numFmtId="0" fontId="9" fillId="0" borderId="0" xfId="0" applyFont="1"/>
    <xf numFmtId="0" fontId="19" fillId="0" borderId="0" xfId="0" applyFont="1"/>
    <xf numFmtId="165" fontId="5" fillId="0" borderId="2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center" vertical="center" wrapText="1"/>
    </xf>
    <xf numFmtId="165" fontId="16" fillId="0" borderId="1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/>
    <xf numFmtId="165" fontId="5" fillId="0" borderId="2" xfId="0" applyNumberFormat="1" applyFont="1" applyFill="1" applyBorder="1" applyAlignment="1" applyProtection="1">
      <alignment horizontal="center" vertical="center"/>
    </xf>
    <xf numFmtId="0" fontId="9" fillId="0" borderId="0" xfId="0" applyFont="1" applyFill="1"/>
    <xf numFmtId="0" fontId="0" fillId="0" borderId="0" xfId="0" applyFill="1"/>
    <xf numFmtId="49" fontId="10" fillId="2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left" vertical="center" wrapText="1"/>
    </xf>
    <xf numFmtId="165" fontId="5" fillId="2" borderId="2" xfId="0" applyNumberFormat="1" applyFont="1" applyFill="1" applyBorder="1" applyAlignment="1" applyProtection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49" fontId="6" fillId="2" borderId="2" xfId="0" applyNumberFormat="1" applyFont="1" applyFill="1" applyBorder="1" applyAlignment="1" applyProtection="1">
      <alignment vertical="top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165" fontId="6" fillId="0" borderId="2" xfId="0" applyNumberFormat="1" applyFont="1" applyFill="1" applyBorder="1" applyAlignment="1" applyProtection="1">
      <alignment horizontal="center" vertical="center" wrapText="1"/>
    </xf>
    <xf numFmtId="165" fontId="6" fillId="2" borderId="2" xfId="0" applyNumberFormat="1" applyFont="1" applyFill="1" applyBorder="1" applyAlignment="1" applyProtection="1">
      <alignment horizontal="center" vertical="center" wrapText="1"/>
    </xf>
    <xf numFmtId="166" fontId="6" fillId="2" borderId="2" xfId="0" applyNumberFormat="1" applyFont="1" applyFill="1" applyBorder="1" applyAlignment="1" applyProtection="1">
      <alignment vertical="top" wrapText="1"/>
    </xf>
    <xf numFmtId="0" fontId="6" fillId="2" borderId="1" xfId="0" applyFont="1" applyFill="1" applyBorder="1" applyAlignment="1">
      <alignment vertical="top" wrapText="1"/>
    </xf>
    <xf numFmtId="0" fontId="18" fillId="2" borderId="1" xfId="4" quotePrefix="1" applyFont="1" applyFill="1" applyBorder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 applyProtection="1">
      <alignment horizontal="left" vertical="center" wrapText="1"/>
    </xf>
    <xf numFmtId="165" fontId="5" fillId="0" borderId="2" xfId="1" applyNumberFormat="1" applyFont="1" applyFill="1" applyBorder="1" applyAlignment="1" applyProtection="1">
      <alignment horizontal="center" vertical="center" wrapText="1"/>
    </xf>
    <xf numFmtId="165" fontId="5" fillId="2" borderId="2" xfId="1" applyNumberFormat="1" applyFont="1" applyFill="1" applyBorder="1" applyAlignment="1" applyProtection="1">
      <alignment horizontal="center" vertical="center" wrapText="1"/>
    </xf>
    <xf numFmtId="165" fontId="6" fillId="0" borderId="2" xfId="1" applyNumberFormat="1" applyFont="1" applyFill="1" applyBorder="1" applyAlignment="1" applyProtection="1">
      <alignment horizontal="center" vertical="center" wrapText="1"/>
    </xf>
    <xf numFmtId="2" fontId="6" fillId="0" borderId="2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49" fontId="6" fillId="2" borderId="1" xfId="0" applyNumberFormat="1" applyFont="1" applyFill="1" applyBorder="1" applyAlignment="1" applyProtection="1">
      <alignment vertical="top" wrapText="1"/>
    </xf>
    <xf numFmtId="0" fontId="8" fillId="2" borderId="9" xfId="3" quotePrefix="1" applyFont="1" applyFill="1">
      <alignment horizontal="left" vertical="top" wrapText="1"/>
    </xf>
    <xf numFmtId="49" fontId="5" fillId="2" borderId="1" xfId="0" applyNumberFormat="1" applyFont="1" applyFill="1" applyBorder="1" applyAlignment="1" applyProtection="1">
      <alignment horizontal="left" vertical="center" wrapText="1"/>
    </xf>
    <xf numFmtId="49" fontId="16" fillId="0" borderId="2" xfId="0" applyNumberFormat="1" applyFont="1" applyFill="1" applyBorder="1" applyAlignment="1" applyProtection="1">
      <alignment horizontal="center" vertical="center" wrapText="1"/>
    </xf>
    <xf numFmtId="0" fontId="8" fillId="2" borderId="1" xfId="3" quotePrefix="1" applyFont="1" applyFill="1" applyBorder="1">
      <alignment horizontal="left"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8" fillId="2" borderId="1" xfId="2" quotePrefix="1" applyFont="1" applyFill="1" applyBorder="1" applyAlignment="1">
      <alignment horizontal="justify" vertical="top" wrapText="1"/>
    </xf>
    <xf numFmtId="49" fontId="6" fillId="0" borderId="2" xfId="0" applyNumberFormat="1" applyFont="1" applyFill="1" applyBorder="1" applyAlignment="1" applyProtection="1">
      <alignment horizontal="left" vertical="center" wrapText="1"/>
    </xf>
    <xf numFmtId="165" fontId="6" fillId="2" borderId="2" xfId="1" applyNumberFormat="1" applyFont="1" applyFill="1" applyBorder="1" applyAlignment="1" applyProtection="1">
      <alignment horizontal="center" vertical="center" wrapText="1"/>
    </xf>
    <xf numFmtId="0" fontId="18" fillId="2" borderId="1" xfId="3" quotePrefix="1" applyFont="1" applyFill="1" applyBorder="1" applyAlignment="1">
      <alignment horizontal="justify" vertical="top" wrapText="1"/>
    </xf>
    <xf numFmtId="0" fontId="18" fillId="0" borderId="1" xfId="4" quotePrefix="1" applyFont="1" applyBorder="1">
      <alignment horizontal="left" vertical="top" wrapText="1"/>
    </xf>
    <xf numFmtId="0" fontId="18" fillId="2" borderId="9" xfId="3" quotePrefix="1" applyFont="1" applyFill="1" applyAlignment="1">
      <alignment horizontal="justify" vertical="top" wrapText="1"/>
    </xf>
    <xf numFmtId="0" fontId="18" fillId="2" borderId="1" xfId="4" quotePrefix="1" applyFont="1" applyFill="1" applyBorder="1" applyAlignment="1">
      <alignment horizontal="justify" vertical="top" wrapText="1"/>
    </xf>
    <xf numFmtId="49" fontId="6" fillId="0" borderId="2" xfId="0" applyNumberFormat="1" applyFont="1" applyFill="1" applyBorder="1" applyAlignment="1" applyProtection="1">
      <alignment vertical="top" wrapText="1"/>
    </xf>
    <xf numFmtId="49" fontId="6" fillId="0" borderId="1" xfId="0" applyNumberFormat="1" applyFont="1" applyFill="1" applyBorder="1" applyAlignment="1" applyProtection="1">
      <alignment horizontal="left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vertical="top" wrapText="1"/>
    </xf>
    <xf numFmtId="49" fontId="6" fillId="0" borderId="11" xfId="0" applyNumberFormat="1" applyFont="1" applyFill="1" applyBorder="1" applyAlignment="1" applyProtection="1">
      <alignment horizontal="center" vertical="center" wrapText="1"/>
    </xf>
    <xf numFmtId="49" fontId="6" fillId="0" borderId="5" xfId="0" applyNumberFormat="1" applyFont="1" applyFill="1" applyBorder="1" applyAlignment="1" applyProtection="1">
      <alignment horizontal="left" vertical="center" wrapText="1"/>
    </xf>
    <xf numFmtId="49" fontId="6" fillId="0" borderId="11" xfId="0" applyNumberFormat="1" applyFont="1" applyFill="1" applyBorder="1" applyAlignment="1" applyProtection="1">
      <alignment horizontal="left" vertical="center" wrapText="1"/>
    </xf>
    <xf numFmtId="165" fontId="6" fillId="0" borderId="4" xfId="0" applyNumberFormat="1" applyFont="1" applyFill="1" applyBorder="1" applyAlignment="1" applyProtection="1">
      <alignment horizontal="center" vertical="center" wrapText="1"/>
    </xf>
    <xf numFmtId="165" fontId="6" fillId="0" borderId="4" xfId="1" applyNumberFormat="1" applyFont="1" applyFill="1" applyBorder="1" applyAlignment="1" applyProtection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left" vertical="center" wrapText="1"/>
    </xf>
    <xf numFmtId="49" fontId="6" fillId="0" borderId="3" xfId="0" applyNumberFormat="1" applyFont="1" applyFill="1" applyBorder="1" applyAlignment="1" applyProtection="1">
      <alignment horizontal="left" vertical="center" wrapText="1"/>
    </xf>
    <xf numFmtId="165" fontId="6" fillId="0" borderId="12" xfId="0" applyNumberFormat="1" applyFont="1" applyFill="1" applyBorder="1" applyAlignment="1" applyProtection="1">
      <alignment horizontal="center" vertical="center" wrapText="1"/>
    </xf>
    <xf numFmtId="165" fontId="6" fillId="0" borderId="12" xfId="1" applyNumberFormat="1" applyFont="1" applyFill="1" applyBorder="1" applyAlignment="1" applyProtection="1">
      <alignment horizontal="center" vertical="center" wrapText="1"/>
    </xf>
    <xf numFmtId="11" fontId="6" fillId="0" borderId="1" xfId="0" applyNumberFormat="1" applyFont="1" applyFill="1" applyBorder="1" applyAlignment="1" applyProtection="1">
      <alignment horizontal="left" vertical="center" wrapText="1"/>
    </xf>
    <xf numFmtId="165" fontId="16" fillId="0" borderId="2" xfId="0" applyNumberFormat="1" applyFont="1" applyFill="1" applyBorder="1" applyAlignment="1" applyProtection="1">
      <alignment horizontal="center" vertical="center" wrapText="1"/>
    </xf>
    <xf numFmtId="49" fontId="6" fillId="0" borderId="8" xfId="0" applyNumberFormat="1" applyFont="1" applyFill="1" applyBorder="1" applyAlignment="1" applyProtection="1">
      <alignment horizontal="left" vertical="center" wrapText="1"/>
    </xf>
    <xf numFmtId="49" fontId="6" fillId="0" borderId="2" xfId="0" applyNumberFormat="1" applyFont="1" applyFill="1" applyBorder="1" applyAlignment="1" applyProtection="1">
      <alignment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49" fontId="6" fillId="0" borderId="2" xfId="0" applyNumberFormat="1" applyFont="1" applyFill="1" applyBorder="1" applyAlignment="1" applyProtection="1">
      <alignment horizontal="left" vertical="top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49" fontId="6" fillId="0" borderId="4" xfId="0" applyNumberFormat="1" applyFont="1" applyFill="1" applyBorder="1" applyAlignment="1" applyProtection="1">
      <alignment vertical="top" wrapText="1"/>
    </xf>
    <xf numFmtId="49" fontId="6" fillId="0" borderId="7" xfId="0" applyNumberFormat="1" applyFont="1" applyFill="1" applyBorder="1" applyAlignment="1" applyProtection="1">
      <alignment horizontal="left" vertical="center" wrapText="1"/>
    </xf>
    <xf numFmtId="166" fontId="6" fillId="0" borderId="2" xfId="0" applyNumberFormat="1" applyFont="1" applyFill="1" applyBorder="1" applyAlignment="1" applyProtection="1">
      <alignment vertical="top" wrapText="1"/>
    </xf>
    <xf numFmtId="165" fontId="6" fillId="0" borderId="1" xfId="1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left" vertical="center" wrapText="1"/>
    </xf>
    <xf numFmtId="165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10" xfId="0" applyNumberFormat="1" applyFont="1" applyFill="1" applyBorder="1" applyAlignment="1" applyProtection="1">
      <alignment horizontal="left" vertical="center" wrapText="1"/>
    </xf>
    <xf numFmtId="49" fontId="10" fillId="0" borderId="6" xfId="0" applyNumberFormat="1" applyFont="1" applyFill="1" applyBorder="1" applyAlignment="1" applyProtection="1">
      <alignment horizontal="left" vertical="center" wrapText="1"/>
    </xf>
    <xf numFmtId="165" fontId="3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2" fillId="2" borderId="1" xfId="0" applyFont="1" applyFill="1" applyBorder="1" applyAlignment="1" applyProtection="1">
      <alignment horizontal="center"/>
    </xf>
    <xf numFmtId="49" fontId="11" fillId="2" borderId="1" xfId="0" applyNumberFormat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</cellXfs>
  <cellStyles count="5">
    <cellStyle name="ex73" xfId="4"/>
    <cellStyle name="ex77" xfId="3"/>
    <cellStyle name="ex87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N157"/>
  <sheetViews>
    <sheetView showGridLines="0" tabSelected="1" zoomScale="115" zoomScaleNormal="115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C4" sqref="C4"/>
    </sheetView>
  </sheetViews>
  <sheetFormatPr defaultRowHeight="12.75" customHeight="1" outlineLevelRow="2"/>
  <cols>
    <col min="1" max="1" width="20.28515625" customWidth="1"/>
    <col min="2" max="2" width="30.7109375" customWidth="1"/>
    <col min="3" max="3" width="30.7109375" style="2" customWidth="1"/>
    <col min="4" max="4" width="18.7109375" style="2" customWidth="1"/>
    <col min="5" max="5" width="15.28515625" style="2" customWidth="1"/>
    <col min="6" max="6" width="17.42578125" style="2" customWidth="1"/>
    <col min="7" max="7" width="16.85546875" customWidth="1"/>
    <col min="8" max="9" width="15.42578125" customWidth="1"/>
    <col min="10" max="10" width="16.7109375" customWidth="1"/>
    <col min="11" max="11" width="13.140625" customWidth="1"/>
    <col min="12" max="14" width="9.140625" customWidth="1"/>
  </cols>
  <sheetData>
    <row r="1" spans="1:14">
      <c r="A1" s="1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33.75" customHeight="1">
      <c r="A2" s="1"/>
      <c r="B2" s="5" t="s">
        <v>204</v>
      </c>
      <c r="C2" s="4"/>
      <c r="D2" s="4"/>
      <c r="E2" s="4"/>
      <c r="F2" s="4"/>
      <c r="G2" s="3"/>
      <c r="H2" s="3"/>
      <c r="I2" s="3"/>
      <c r="J2" s="3"/>
      <c r="K2" s="3"/>
      <c r="L2" s="3"/>
      <c r="M2" s="3"/>
      <c r="N2" s="3"/>
    </row>
    <row r="3" spans="1:14">
      <c r="A3" s="6" t="s">
        <v>0</v>
      </c>
      <c r="B3" s="3"/>
    </row>
    <row r="4" spans="1:14" s="2" customFormat="1">
      <c r="A4" s="1"/>
      <c r="B4" s="3"/>
    </row>
    <row r="5" spans="1:14" s="2" customFormat="1">
      <c r="A5" s="92" t="s">
        <v>50</v>
      </c>
      <c r="B5" s="92"/>
      <c r="C5" s="93" t="s">
        <v>53</v>
      </c>
      <c r="D5" s="94" t="s">
        <v>205</v>
      </c>
      <c r="E5" s="93" t="s">
        <v>206</v>
      </c>
      <c r="F5" s="93" t="s">
        <v>207</v>
      </c>
      <c r="G5" s="91" t="s">
        <v>55</v>
      </c>
      <c r="H5" s="91"/>
      <c r="I5" s="91"/>
    </row>
    <row r="6" spans="1:14" ht="94.5" customHeight="1">
      <c r="A6" s="7" t="s">
        <v>52</v>
      </c>
      <c r="B6" s="7" t="s">
        <v>51</v>
      </c>
      <c r="C6" s="93"/>
      <c r="D6" s="94"/>
      <c r="E6" s="93"/>
      <c r="F6" s="93"/>
      <c r="G6" s="15" t="s">
        <v>208</v>
      </c>
      <c r="H6" s="15" t="s">
        <v>209</v>
      </c>
      <c r="I6" s="15" t="s">
        <v>210</v>
      </c>
    </row>
    <row r="7" spans="1:14" s="2" customFormat="1" ht="15" customHeight="1">
      <c r="A7" s="8" t="s">
        <v>42</v>
      </c>
      <c r="B7" s="8" t="s">
        <v>43</v>
      </c>
      <c r="C7" s="8" t="s">
        <v>44</v>
      </c>
      <c r="D7" s="8" t="s">
        <v>45</v>
      </c>
      <c r="E7" s="8" t="s">
        <v>46</v>
      </c>
      <c r="F7" s="8" t="s">
        <v>47</v>
      </c>
      <c r="G7" s="8" t="s">
        <v>54</v>
      </c>
      <c r="H7" s="8" t="s">
        <v>48</v>
      </c>
      <c r="I7" s="8" t="s">
        <v>49</v>
      </c>
    </row>
    <row r="8" spans="1:14" ht="21.75" customHeight="1">
      <c r="A8" s="9"/>
      <c r="B8" s="10" t="s">
        <v>41</v>
      </c>
      <c r="C8" s="11"/>
      <c r="D8" s="24">
        <f t="shared" ref="D8:I8" si="0">D9+D72</f>
        <v>1474040.8</v>
      </c>
      <c r="E8" s="24">
        <f t="shared" si="0"/>
        <v>1037621.4000000001</v>
      </c>
      <c r="F8" s="24">
        <f t="shared" si="0"/>
        <v>1529740.1</v>
      </c>
      <c r="G8" s="24">
        <f t="shared" si="0"/>
        <v>1605828.8</v>
      </c>
      <c r="H8" s="24">
        <f t="shared" si="0"/>
        <v>2177894</v>
      </c>
      <c r="I8" s="24">
        <f t="shared" si="0"/>
        <v>2247750.2000000002</v>
      </c>
      <c r="J8" s="2"/>
      <c r="K8" s="18"/>
    </row>
    <row r="9" spans="1:14" ht="29.25" customHeight="1">
      <c r="A9" s="27" t="s">
        <v>80</v>
      </c>
      <c r="B9" s="13" t="s">
        <v>1</v>
      </c>
      <c r="C9" s="28"/>
      <c r="D9" s="20">
        <f t="shared" ref="D9:I9" si="1">D10+D17+D22+D31+D34+D40+D45+D52+D47+D69</f>
        <v>341200.3000000001</v>
      </c>
      <c r="E9" s="20">
        <f t="shared" si="1"/>
        <v>254312.99999999997</v>
      </c>
      <c r="F9" s="20">
        <f>F10+F17+F22+F31+F34+F40+F45+F52+F47+F69</f>
        <v>345262.3</v>
      </c>
      <c r="G9" s="29">
        <f t="shared" si="1"/>
        <v>383417.2</v>
      </c>
      <c r="H9" s="29">
        <f t="shared" si="1"/>
        <v>395409.89999999997</v>
      </c>
      <c r="I9" s="29">
        <f t="shared" si="1"/>
        <v>414194.2</v>
      </c>
      <c r="J9" s="16"/>
      <c r="K9" s="19"/>
    </row>
    <row r="10" spans="1:14" ht="22.35" customHeight="1" outlineLevel="1">
      <c r="A10" s="27" t="s">
        <v>81</v>
      </c>
      <c r="B10" s="13" t="s">
        <v>2</v>
      </c>
      <c r="C10" s="28"/>
      <c r="D10" s="20">
        <f t="shared" ref="D10:F10" si="2">D11</f>
        <v>267807.40000000002</v>
      </c>
      <c r="E10" s="20">
        <f t="shared" si="2"/>
        <v>192724.1</v>
      </c>
      <c r="F10" s="20">
        <f t="shared" si="2"/>
        <v>267807.39999999997</v>
      </c>
      <c r="G10" s="29">
        <f>G11</f>
        <v>305251.5</v>
      </c>
      <c r="H10" s="29">
        <f t="shared" ref="H10:I10" si="3">H11</f>
        <v>315724.79999999999</v>
      </c>
      <c r="I10" s="29">
        <f t="shared" si="3"/>
        <v>327596.40000000002</v>
      </c>
    </row>
    <row r="11" spans="1:14" s="2" customFormat="1" ht="22.35" customHeight="1" outlineLevel="1">
      <c r="A11" s="27" t="s">
        <v>82</v>
      </c>
      <c r="B11" s="13" t="s">
        <v>56</v>
      </c>
      <c r="C11" s="30"/>
      <c r="D11" s="20">
        <f t="shared" ref="D11:F11" si="4">D12+D13+D14+D15+D16</f>
        <v>267807.40000000002</v>
      </c>
      <c r="E11" s="20">
        <f t="shared" si="4"/>
        <v>192724.1</v>
      </c>
      <c r="F11" s="20">
        <f t="shared" si="4"/>
        <v>267807.39999999997</v>
      </c>
      <c r="G11" s="29">
        <f>G12+G13+G14+G15+G16</f>
        <v>305251.5</v>
      </c>
      <c r="H11" s="29">
        <f t="shared" ref="H11:I11" si="5">H12+H13+H14+H15+H16</f>
        <v>315724.79999999999</v>
      </c>
      <c r="I11" s="29">
        <f t="shared" si="5"/>
        <v>327596.40000000002</v>
      </c>
    </row>
    <row r="12" spans="1:14" ht="98.25" customHeight="1" outlineLevel="2">
      <c r="A12" s="31" t="s">
        <v>69</v>
      </c>
      <c r="B12" s="32" t="s">
        <v>3</v>
      </c>
      <c r="C12" s="33" t="s">
        <v>57</v>
      </c>
      <c r="D12" s="34">
        <v>262239.40000000002</v>
      </c>
      <c r="E12" s="34">
        <v>187107.3</v>
      </c>
      <c r="F12" s="34">
        <v>262184.09999999998</v>
      </c>
      <c r="G12" s="35">
        <v>298272.5</v>
      </c>
      <c r="H12" s="35">
        <v>308682.8</v>
      </c>
      <c r="I12" s="35">
        <v>320467.40000000002</v>
      </c>
    </row>
    <row r="13" spans="1:14" ht="144.75" customHeight="1" outlineLevel="2">
      <c r="A13" s="31" t="s">
        <v>70</v>
      </c>
      <c r="B13" s="36" t="s">
        <v>4</v>
      </c>
      <c r="C13" s="33" t="s">
        <v>57</v>
      </c>
      <c r="D13" s="34">
        <v>1390</v>
      </c>
      <c r="E13" s="34">
        <v>1394.7</v>
      </c>
      <c r="F13" s="34">
        <v>1400</v>
      </c>
      <c r="G13" s="35">
        <v>1764</v>
      </c>
      <c r="H13" s="35">
        <v>1804</v>
      </c>
      <c r="I13" s="35">
        <v>1850.9</v>
      </c>
    </row>
    <row r="14" spans="1:14" ht="68.25" customHeight="1" outlineLevel="2">
      <c r="A14" s="31" t="s">
        <v>79</v>
      </c>
      <c r="B14" s="32" t="s">
        <v>5</v>
      </c>
      <c r="C14" s="33" t="s">
        <v>57</v>
      </c>
      <c r="D14" s="34">
        <v>4068</v>
      </c>
      <c r="E14" s="34">
        <v>4103.8</v>
      </c>
      <c r="F14" s="34">
        <v>4105</v>
      </c>
      <c r="G14" s="35">
        <v>4631</v>
      </c>
      <c r="H14" s="35">
        <v>4621</v>
      </c>
      <c r="I14" s="35">
        <v>4657.1000000000004</v>
      </c>
    </row>
    <row r="15" spans="1:14" s="2" customFormat="1" ht="113.45" customHeight="1" outlineLevel="2">
      <c r="A15" s="31" t="s">
        <v>187</v>
      </c>
      <c r="B15" s="37" t="s">
        <v>188</v>
      </c>
      <c r="C15" s="33" t="s">
        <v>57</v>
      </c>
      <c r="D15" s="34">
        <v>110</v>
      </c>
      <c r="E15" s="34">
        <v>110.7</v>
      </c>
      <c r="F15" s="34">
        <v>110.7</v>
      </c>
      <c r="G15" s="35">
        <v>111</v>
      </c>
      <c r="H15" s="35">
        <v>111</v>
      </c>
      <c r="I15" s="35">
        <v>111</v>
      </c>
    </row>
    <row r="16" spans="1:14" ht="57.75" customHeight="1" outlineLevel="1">
      <c r="A16" s="31" t="s">
        <v>220</v>
      </c>
      <c r="B16" s="38" t="s">
        <v>221</v>
      </c>
      <c r="C16" s="33" t="s">
        <v>57</v>
      </c>
      <c r="D16" s="34"/>
      <c r="E16" s="34">
        <v>7.6</v>
      </c>
      <c r="F16" s="34">
        <v>7.6</v>
      </c>
      <c r="G16" s="35">
        <v>473</v>
      </c>
      <c r="H16" s="35">
        <v>506</v>
      </c>
      <c r="I16" s="35">
        <v>510</v>
      </c>
    </row>
    <row r="17" spans="1:9" ht="66" customHeight="1" outlineLevel="2">
      <c r="A17" s="27" t="s">
        <v>83</v>
      </c>
      <c r="B17" s="13" t="s">
        <v>6</v>
      </c>
      <c r="C17" s="39" t="s">
        <v>58</v>
      </c>
      <c r="D17" s="20">
        <f>D18+D19+D20+D21</f>
        <v>22439.7</v>
      </c>
      <c r="E17" s="20">
        <f>E18+E19+E20+E21</f>
        <v>16639.8</v>
      </c>
      <c r="F17" s="20">
        <f>F18+F19+F20+F21</f>
        <v>22439.7</v>
      </c>
      <c r="G17" s="29">
        <f t="shared" ref="G17:I17" si="6">G18+G19+G20+G21</f>
        <v>23334.1</v>
      </c>
      <c r="H17" s="29">
        <f t="shared" si="6"/>
        <v>23761.699999999997</v>
      </c>
      <c r="I17" s="29">
        <f t="shared" si="6"/>
        <v>23761.699999999997</v>
      </c>
    </row>
    <row r="18" spans="1:9" ht="90" customHeight="1" outlineLevel="2">
      <c r="A18" s="31" t="s">
        <v>123</v>
      </c>
      <c r="B18" s="32" t="s">
        <v>7</v>
      </c>
      <c r="C18" s="39" t="s">
        <v>58</v>
      </c>
      <c r="D18" s="34">
        <v>10303.5</v>
      </c>
      <c r="E18" s="34">
        <v>7547.3</v>
      </c>
      <c r="F18" s="34">
        <v>10303.5</v>
      </c>
      <c r="G18" s="35">
        <v>10727.1</v>
      </c>
      <c r="H18" s="35">
        <v>11001.2</v>
      </c>
      <c r="I18" s="35">
        <v>11001.2</v>
      </c>
    </row>
    <row r="19" spans="1:9" ht="104.25" customHeight="1" outlineLevel="2">
      <c r="A19" s="31" t="s">
        <v>124</v>
      </c>
      <c r="B19" s="36" t="s">
        <v>8</v>
      </c>
      <c r="C19" s="39" t="s">
        <v>58</v>
      </c>
      <c r="D19" s="34">
        <v>58.7</v>
      </c>
      <c r="E19" s="34">
        <v>54</v>
      </c>
      <c r="F19" s="34">
        <v>58.7</v>
      </c>
      <c r="G19" s="35">
        <v>60.5</v>
      </c>
      <c r="H19" s="35">
        <v>61.4</v>
      </c>
      <c r="I19" s="35">
        <v>61.4</v>
      </c>
    </row>
    <row r="20" spans="1:9" s="2" customFormat="1" ht="103.5" customHeight="1" outlineLevel="2">
      <c r="A20" s="31" t="s">
        <v>125</v>
      </c>
      <c r="B20" s="32" t="s">
        <v>9</v>
      </c>
      <c r="C20" s="39" t="s">
        <v>58</v>
      </c>
      <c r="D20" s="34">
        <v>12077.5</v>
      </c>
      <c r="E20" s="34">
        <v>10370.9</v>
      </c>
      <c r="F20" s="34">
        <v>12077.5</v>
      </c>
      <c r="G20" s="35">
        <v>14074.5</v>
      </c>
      <c r="H20" s="35">
        <v>14388</v>
      </c>
      <c r="I20" s="35">
        <v>14388</v>
      </c>
    </row>
    <row r="21" spans="1:9" ht="98.25" customHeight="1" outlineLevel="1">
      <c r="A21" s="31" t="s">
        <v>126</v>
      </c>
      <c r="B21" s="40" t="s">
        <v>99</v>
      </c>
      <c r="C21" s="39" t="s">
        <v>58</v>
      </c>
      <c r="D21" s="34"/>
      <c r="E21" s="34">
        <v>-1332.4</v>
      </c>
      <c r="F21" s="34"/>
      <c r="G21" s="35">
        <v>-1528</v>
      </c>
      <c r="H21" s="35">
        <v>-1688.9</v>
      </c>
      <c r="I21" s="35">
        <v>-1688.9</v>
      </c>
    </row>
    <row r="22" spans="1:9" ht="44.65" customHeight="1" outlineLevel="2">
      <c r="A22" s="27" t="s">
        <v>84</v>
      </c>
      <c r="B22" s="13" t="s">
        <v>10</v>
      </c>
      <c r="C22" s="33"/>
      <c r="D22" s="20">
        <f>D23+D25+D28+D30+D26+D29+D24+D27</f>
        <v>19923.900000000001</v>
      </c>
      <c r="E22" s="20">
        <f>E23+E25+E28+E30+E26+E29+E24+E27</f>
        <v>15390.799999999997</v>
      </c>
      <c r="F22" s="20">
        <f>F23+F25+F28+F30+F26+F29+F24+F27</f>
        <v>18513.8</v>
      </c>
      <c r="G22" s="29">
        <f>G23+G25+G28+G30+G26</f>
        <v>26029.7</v>
      </c>
      <c r="H22" s="29">
        <f>H23+H25+H28+H30+H26</f>
        <v>38196.300000000003</v>
      </c>
      <c r="I22" s="29">
        <f>I23+I25+I28+I30+I26</f>
        <v>47196.3</v>
      </c>
    </row>
    <row r="23" spans="1:9" ht="60.75" customHeight="1" outlineLevel="2">
      <c r="A23" s="31" t="s">
        <v>78</v>
      </c>
      <c r="B23" s="32" t="s">
        <v>11</v>
      </c>
      <c r="C23" s="33" t="s">
        <v>57</v>
      </c>
      <c r="D23" s="34">
        <v>13019</v>
      </c>
      <c r="E23" s="34">
        <v>11068.3</v>
      </c>
      <c r="F23" s="34">
        <v>13527.4</v>
      </c>
      <c r="G23" s="35">
        <v>13760</v>
      </c>
      <c r="H23" s="35">
        <v>22080</v>
      </c>
      <c r="I23" s="35">
        <v>27800</v>
      </c>
    </row>
    <row r="24" spans="1:9" ht="64.5" customHeight="1" outlineLevel="2">
      <c r="A24" s="31" t="s">
        <v>222</v>
      </c>
      <c r="B24" s="32" t="s">
        <v>223</v>
      </c>
      <c r="C24" s="33" t="s">
        <v>57</v>
      </c>
      <c r="D24" s="34"/>
      <c r="E24" s="34">
        <v>-1.7</v>
      </c>
      <c r="F24" s="34">
        <v>-1.7</v>
      </c>
      <c r="G24" s="35"/>
      <c r="H24" s="35"/>
      <c r="I24" s="35"/>
    </row>
    <row r="25" spans="1:9" ht="87" customHeight="1" outlineLevel="2">
      <c r="A25" s="31" t="s">
        <v>77</v>
      </c>
      <c r="B25" s="32" t="s">
        <v>12</v>
      </c>
      <c r="C25" s="33" t="s">
        <v>57</v>
      </c>
      <c r="D25" s="34">
        <v>7488</v>
      </c>
      <c r="E25" s="34">
        <v>7495.3</v>
      </c>
      <c r="F25" s="34">
        <v>7495.3</v>
      </c>
      <c r="G25" s="35">
        <v>7513</v>
      </c>
      <c r="H25" s="35">
        <v>11520</v>
      </c>
      <c r="I25" s="35">
        <v>14800</v>
      </c>
    </row>
    <row r="26" spans="1:9" ht="55.5" customHeight="1" outlineLevel="2">
      <c r="A26" s="31" t="s">
        <v>76</v>
      </c>
      <c r="B26" s="32" t="s">
        <v>13</v>
      </c>
      <c r="C26" s="33" t="s">
        <v>57</v>
      </c>
      <c r="D26" s="34">
        <v>2211</v>
      </c>
      <c r="E26" s="34">
        <v>2164.9</v>
      </c>
      <c r="F26" s="34">
        <v>2221.9</v>
      </c>
      <c r="G26" s="35">
        <v>175</v>
      </c>
      <c r="H26" s="35"/>
      <c r="I26" s="35"/>
    </row>
    <row r="27" spans="1:9" ht="51" customHeight="1" outlineLevel="1">
      <c r="A27" s="31" t="s">
        <v>224</v>
      </c>
      <c r="B27" s="32" t="s">
        <v>225</v>
      </c>
      <c r="C27" s="33" t="s">
        <v>57</v>
      </c>
      <c r="D27" s="34"/>
      <c r="E27" s="34">
        <v>-10.9</v>
      </c>
      <c r="F27" s="34">
        <v>-10.9</v>
      </c>
      <c r="G27" s="35"/>
      <c r="H27" s="35"/>
      <c r="I27" s="35"/>
    </row>
    <row r="28" spans="1:9" ht="63.75" customHeight="1" outlineLevel="2">
      <c r="A28" s="31" t="s">
        <v>75</v>
      </c>
      <c r="B28" s="32" t="s">
        <v>14</v>
      </c>
      <c r="C28" s="33" t="s">
        <v>57</v>
      </c>
      <c r="D28" s="34">
        <v>-5102.1000000000004</v>
      </c>
      <c r="E28" s="34">
        <v>-7102.2</v>
      </c>
      <c r="F28" s="34">
        <v>-7102.2</v>
      </c>
      <c r="G28" s="35">
        <v>2181.6999999999998</v>
      </c>
      <c r="H28" s="35">
        <v>2186.3000000000002</v>
      </c>
      <c r="I28" s="35">
        <v>2186.3000000000002</v>
      </c>
    </row>
    <row r="29" spans="1:9" s="2" customFormat="1" ht="47.45" customHeight="1" outlineLevel="2">
      <c r="A29" s="31" t="s">
        <v>226</v>
      </c>
      <c r="B29" s="38" t="s">
        <v>227</v>
      </c>
      <c r="C29" s="33" t="s">
        <v>57</v>
      </c>
      <c r="D29" s="34">
        <v>-12</v>
      </c>
      <c r="E29" s="34">
        <v>-12</v>
      </c>
      <c r="F29" s="34">
        <v>-12</v>
      </c>
      <c r="G29" s="35"/>
      <c r="H29" s="35"/>
      <c r="I29" s="35"/>
    </row>
    <row r="30" spans="1:9" ht="69" customHeight="1" outlineLevel="1">
      <c r="A30" s="31" t="s">
        <v>74</v>
      </c>
      <c r="B30" s="32" t="s">
        <v>15</v>
      </c>
      <c r="C30" s="33" t="s">
        <v>57</v>
      </c>
      <c r="D30" s="34">
        <v>2320</v>
      </c>
      <c r="E30" s="34">
        <v>1789.1</v>
      </c>
      <c r="F30" s="34">
        <v>2396</v>
      </c>
      <c r="G30" s="35">
        <v>2400</v>
      </c>
      <c r="H30" s="35">
        <v>2410</v>
      </c>
      <c r="I30" s="35">
        <v>2410</v>
      </c>
    </row>
    <row r="31" spans="1:9" ht="42" customHeight="1" outlineLevel="2">
      <c r="A31" s="27" t="s">
        <v>85</v>
      </c>
      <c r="B31" s="13" t="s">
        <v>16</v>
      </c>
      <c r="C31" s="33"/>
      <c r="D31" s="20">
        <f>D32</f>
        <v>4000</v>
      </c>
      <c r="E31" s="20">
        <f>E32+E33</f>
        <v>2807.9</v>
      </c>
      <c r="F31" s="20">
        <f>F32</f>
        <v>4148</v>
      </c>
      <c r="G31" s="29">
        <f>G32</f>
        <v>4160</v>
      </c>
      <c r="H31" s="29">
        <f t="shared" ref="H31:I31" si="7">H32</f>
        <v>4000</v>
      </c>
      <c r="I31" s="29">
        <f t="shared" si="7"/>
        <v>4000</v>
      </c>
    </row>
    <row r="32" spans="1:9" ht="70.5" customHeight="1" outlineLevel="2">
      <c r="A32" s="31" t="s">
        <v>73</v>
      </c>
      <c r="B32" s="32" t="s">
        <v>17</v>
      </c>
      <c r="C32" s="33" t="s">
        <v>57</v>
      </c>
      <c r="D32" s="34">
        <v>4000</v>
      </c>
      <c r="E32" s="34">
        <v>2802.9</v>
      </c>
      <c r="F32" s="34">
        <v>4148</v>
      </c>
      <c r="G32" s="35">
        <v>4160</v>
      </c>
      <c r="H32" s="35">
        <v>4000</v>
      </c>
      <c r="I32" s="35">
        <v>4000</v>
      </c>
    </row>
    <row r="33" spans="1:9" ht="66" customHeight="1" outlineLevel="2">
      <c r="A33" s="31" t="s">
        <v>183</v>
      </c>
      <c r="B33" s="32" t="s">
        <v>184</v>
      </c>
      <c r="C33" s="33" t="s">
        <v>228</v>
      </c>
      <c r="D33" s="34"/>
      <c r="E33" s="34">
        <v>5</v>
      </c>
      <c r="F33" s="34"/>
      <c r="G33" s="35"/>
      <c r="H33" s="35"/>
      <c r="I33" s="35"/>
    </row>
    <row r="34" spans="1:9" ht="62.25" customHeight="1" outlineLevel="2">
      <c r="A34" s="27" t="s">
        <v>86</v>
      </c>
      <c r="B34" s="13" t="s">
        <v>18</v>
      </c>
      <c r="C34" s="33"/>
      <c r="D34" s="41">
        <f>D35+D36+D37+D38+D39</f>
        <v>18664.2</v>
      </c>
      <c r="E34" s="41">
        <f>E35+E36+E37+E38+E39</f>
        <v>17551.400000000001</v>
      </c>
      <c r="F34" s="41">
        <f>F35+F36+F37+F38+F39</f>
        <v>22500</v>
      </c>
      <c r="G34" s="42">
        <f>G35+G36+G37+G38+G39</f>
        <v>14255</v>
      </c>
      <c r="H34" s="42">
        <f t="shared" ref="H34:I34" si="8">H35+H36+H37+H38+H39</f>
        <v>7405</v>
      </c>
      <c r="I34" s="42">
        <f t="shared" si="8"/>
        <v>7405</v>
      </c>
    </row>
    <row r="35" spans="1:9" ht="111.4" customHeight="1" outlineLevel="2">
      <c r="A35" s="31" t="s">
        <v>64</v>
      </c>
      <c r="B35" s="36" t="s">
        <v>19</v>
      </c>
      <c r="C35" s="33" t="s">
        <v>71</v>
      </c>
      <c r="D35" s="43">
        <v>7500</v>
      </c>
      <c r="E35" s="43">
        <v>5017.2</v>
      </c>
      <c r="F35" s="43">
        <v>7500</v>
      </c>
      <c r="G35" s="35">
        <v>7000</v>
      </c>
      <c r="H35" s="35">
        <v>7000</v>
      </c>
      <c r="I35" s="35">
        <v>7000</v>
      </c>
    </row>
    <row r="36" spans="1:9" ht="36.75" customHeight="1" outlineLevel="1">
      <c r="A36" s="31" t="s">
        <v>65</v>
      </c>
      <c r="B36" s="32" t="s">
        <v>20</v>
      </c>
      <c r="C36" s="33" t="s">
        <v>71</v>
      </c>
      <c r="D36" s="43">
        <v>24.2</v>
      </c>
      <c r="E36" s="43">
        <v>24.2</v>
      </c>
      <c r="F36" s="43">
        <v>24.2</v>
      </c>
      <c r="G36" s="35">
        <v>5</v>
      </c>
      <c r="H36" s="35">
        <v>5</v>
      </c>
      <c r="I36" s="35">
        <v>5</v>
      </c>
    </row>
    <row r="37" spans="1:9" ht="36.75" customHeight="1" outlineLevel="2">
      <c r="A37" s="31" t="s">
        <v>66</v>
      </c>
      <c r="B37" s="32" t="s">
        <v>21</v>
      </c>
      <c r="C37" s="33" t="s">
        <v>71</v>
      </c>
      <c r="D37" s="43">
        <v>180</v>
      </c>
      <c r="E37" s="43">
        <v>210.8</v>
      </c>
      <c r="F37" s="43">
        <v>285.8</v>
      </c>
      <c r="G37" s="35">
        <v>150</v>
      </c>
      <c r="H37" s="35">
        <v>150</v>
      </c>
      <c r="I37" s="35">
        <v>150</v>
      </c>
    </row>
    <row r="38" spans="1:9" ht="50.25" customHeight="1" outlineLevel="2">
      <c r="A38" s="31" t="s">
        <v>67</v>
      </c>
      <c r="B38" s="32" t="s">
        <v>22</v>
      </c>
      <c r="C38" s="33" t="s">
        <v>71</v>
      </c>
      <c r="D38" s="43">
        <v>10870</v>
      </c>
      <c r="E38" s="43">
        <v>12292.7</v>
      </c>
      <c r="F38" s="43">
        <v>14600</v>
      </c>
      <c r="G38" s="35">
        <v>7000</v>
      </c>
      <c r="H38" s="35">
        <v>150</v>
      </c>
      <c r="I38" s="35">
        <v>150</v>
      </c>
    </row>
    <row r="39" spans="1:9" s="2" customFormat="1" ht="102" customHeight="1" outlineLevel="2">
      <c r="A39" s="31" t="s">
        <v>68</v>
      </c>
      <c r="B39" s="32" t="s">
        <v>23</v>
      </c>
      <c r="C39" s="44" t="s">
        <v>229</v>
      </c>
      <c r="D39" s="43">
        <v>90</v>
      </c>
      <c r="E39" s="43">
        <v>6.5</v>
      </c>
      <c r="F39" s="43">
        <v>90</v>
      </c>
      <c r="G39" s="35">
        <v>100</v>
      </c>
      <c r="H39" s="35">
        <v>100</v>
      </c>
      <c r="I39" s="35">
        <v>100</v>
      </c>
    </row>
    <row r="40" spans="1:9" s="2" customFormat="1" ht="28.5" customHeight="1" outlineLevel="2">
      <c r="A40" s="27" t="s">
        <v>87</v>
      </c>
      <c r="B40" s="13" t="s">
        <v>24</v>
      </c>
      <c r="C40" s="45"/>
      <c r="D40" s="41">
        <f>D41+D42+D43+D44</f>
        <v>338.40000000000003</v>
      </c>
      <c r="E40" s="41">
        <f>E41+E42+E43+E44</f>
        <v>265.3</v>
      </c>
      <c r="F40" s="41">
        <f>F41+F42+F43+F44</f>
        <v>338.40000000000003</v>
      </c>
      <c r="G40" s="42">
        <f t="shared" ref="G40:I40" si="9">G41+G42+G43</f>
        <v>305.40000000000003</v>
      </c>
      <c r="H40" s="42">
        <f t="shared" si="9"/>
        <v>317.60000000000002</v>
      </c>
      <c r="I40" s="42">
        <f t="shared" si="9"/>
        <v>330.29999999999995</v>
      </c>
    </row>
    <row r="41" spans="1:9" s="2" customFormat="1" ht="51.75" customHeight="1" outlineLevel="2">
      <c r="A41" s="31" t="s">
        <v>60</v>
      </c>
      <c r="B41" s="32" t="s">
        <v>25</v>
      </c>
      <c r="C41" s="45" t="s">
        <v>59</v>
      </c>
      <c r="D41" s="43">
        <v>174.8</v>
      </c>
      <c r="E41" s="43">
        <v>132.19999999999999</v>
      </c>
      <c r="F41" s="43">
        <v>174.8</v>
      </c>
      <c r="G41" s="35">
        <v>188.6</v>
      </c>
      <c r="H41" s="35">
        <v>196.1</v>
      </c>
      <c r="I41" s="35">
        <v>203.9</v>
      </c>
    </row>
    <row r="42" spans="1:9" s="2" customFormat="1" ht="51.75" customHeight="1" outlineLevel="2">
      <c r="A42" s="31" t="s">
        <v>61</v>
      </c>
      <c r="B42" s="32" t="s">
        <v>26</v>
      </c>
      <c r="C42" s="45" t="s">
        <v>59</v>
      </c>
      <c r="D42" s="43">
        <v>79.400000000000006</v>
      </c>
      <c r="E42" s="43">
        <v>52.9</v>
      </c>
      <c r="F42" s="43">
        <v>79.400000000000006</v>
      </c>
      <c r="G42" s="35">
        <v>92</v>
      </c>
      <c r="H42" s="35">
        <v>95.7</v>
      </c>
      <c r="I42" s="35">
        <v>99.5</v>
      </c>
    </row>
    <row r="43" spans="1:9" s="2" customFormat="1" ht="56.25" customHeight="1" outlineLevel="2">
      <c r="A43" s="31" t="s">
        <v>118</v>
      </c>
      <c r="B43" s="46" t="s">
        <v>27</v>
      </c>
      <c r="C43" s="45" t="s">
        <v>59</v>
      </c>
      <c r="D43" s="43">
        <v>84.1</v>
      </c>
      <c r="E43" s="43">
        <v>80</v>
      </c>
      <c r="F43" s="43">
        <v>84</v>
      </c>
      <c r="G43" s="35">
        <v>24.8</v>
      </c>
      <c r="H43" s="35">
        <v>25.8</v>
      </c>
      <c r="I43" s="35">
        <v>26.9</v>
      </c>
    </row>
    <row r="44" spans="1:9" ht="45" customHeight="1" outlineLevel="1">
      <c r="A44" s="31" t="s">
        <v>181</v>
      </c>
      <c r="B44" s="47" t="s">
        <v>182</v>
      </c>
      <c r="C44" s="45" t="s">
        <v>59</v>
      </c>
      <c r="D44" s="43">
        <v>0.1</v>
      </c>
      <c r="E44" s="43">
        <v>0.2</v>
      </c>
      <c r="F44" s="43">
        <v>0.2</v>
      </c>
      <c r="G44" s="35"/>
      <c r="H44" s="35"/>
      <c r="I44" s="35"/>
    </row>
    <row r="45" spans="1:9" ht="61.5" customHeight="1" outlineLevel="2">
      <c r="A45" s="27" t="s">
        <v>92</v>
      </c>
      <c r="B45" s="48" t="s">
        <v>98</v>
      </c>
      <c r="C45" s="45"/>
      <c r="D45" s="41">
        <f>D46</f>
        <v>471</v>
      </c>
      <c r="E45" s="41">
        <f t="shared" ref="E45:F45" si="10">E46</f>
        <v>527.70000000000005</v>
      </c>
      <c r="F45" s="41">
        <f t="shared" si="10"/>
        <v>471</v>
      </c>
      <c r="G45" s="35"/>
      <c r="H45" s="35"/>
      <c r="I45" s="35"/>
    </row>
    <row r="46" spans="1:9" ht="72.75" customHeight="1" outlineLevel="2">
      <c r="A46" s="31" t="s">
        <v>180</v>
      </c>
      <c r="B46" s="40" t="s">
        <v>97</v>
      </c>
      <c r="C46" s="49" t="s">
        <v>230</v>
      </c>
      <c r="D46" s="43">
        <v>471</v>
      </c>
      <c r="E46" s="43">
        <v>527.70000000000005</v>
      </c>
      <c r="F46" s="43">
        <v>471</v>
      </c>
      <c r="G46" s="35"/>
      <c r="H46" s="35"/>
      <c r="I46" s="35"/>
    </row>
    <row r="47" spans="1:9" s="2" customFormat="1" ht="55.5" customHeight="1" outlineLevel="2">
      <c r="A47" s="27" t="s">
        <v>88</v>
      </c>
      <c r="B47" s="13" t="s">
        <v>28</v>
      </c>
      <c r="C47" s="44" t="s">
        <v>229</v>
      </c>
      <c r="D47" s="41">
        <f>D48+D49+D50+D51</f>
        <v>5241.4000000000005</v>
      </c>
      <c r="E47" s="41">
        <f>E48+E49+E50+E51</f>
        <v>5594.2999999999993</v>
      </c>
      <c r="F47" s="41">
        <f>F48+F49+F50+F51</f>
        <v>6079</v>
      </c>
      <c r="G47" s="42">
        <f t="shared" ref="G47:I47" si="11">G48+G49+G50+G51</f>
        <v>7700</v>
      </c>
      <c r="H47" s="42">
        <f t="shared" si="11"/>
        <v>5500</v>
      </c>
      <c r="I47" s="42">
        <f t="shared" si="11"/>
        <v>3400</v>
      </c>
    </row>
    <row r="48" spans="1:9" s="2" customFormat="1" ht="125.25" customHeight="1" outlineLevel="2">
      <c r="A48" s="31" t="s">
        <v>62</v>
      </c>
      <c r="B48" s="36" t="s">
        <v>29</v>
      </c>
      <c r="C48" s="44" t="s">
        <v>229</v>
      </c>
      <c r="D48" s="43">
        <v>957</v>
      </c>
      <c r="E48" s="43">
        <v>965.1</v>
      </c>
      <c r="F48" s="43">
        <v>965</v>
      </c>
      <c r="G48" s="35">
        <v>4100</v>
      </c>
      <c r="H48" s="35">
        <v>2000</v>
      </c>
      <c r="I48" s="35">
        <v>400</v>
      </c>
    </row>
    <row r="49" spans="1:9" ht="81" customHeight="1" outlineLevel="1">
      <c r="A49" s="31" t="s">
        <v>63</v>
      </c>
      <c r="B49" s="32" t="s">
        <v>30</v>
      </c>
      <c r="C49" s="44" t="s">
        <v>229</v>
      </c>
      <c r="D49" s="43">
        <v>2056.1</v>
      </c>
      <c r="E49" s="43">
        <v>2293.1</v>
      </c>
      <c r="F49" s="43">
        <v>2500</v>
      </c>
      <c r="G49" s="35">
        <v>2500</v>
      </c>
      <c r="H49" s="35">
        <v>2400</v>
      </c>
      <c r="I49" s="35">
        <v>2300</v>
      </c>
    </row>
    <row r="50" spans="1:9" s="2" customFormat="1" ht="132" outlineLevel="1">
      <c r="A50" s="31" t="s">
        <v>151</v>
      </c>
      <c r="B50" s="50" t="s">
        <v>185</v>
      </c>
      <c r="C50" s="44" t="s">
        <v>229</v>
      </c>
      <c r="D50" s="43">
        <v>2000</v>
      </c>
      <c r="E50" s="43">
        <v>2021.6</v>
      </c>
      <c r="F50" s="43">
        <v>2300</v>
      </c>
      <c r="G50" s="35">
        <v>700</v>
      </c>
      <c r="H50" s="35">
        <v>600</v>
      </c>
      <c r="I50" s="35">
        <v>500</v>
      </c>
    </row>
    <row r="51" spans="1:9" s="2" customFormat="1" ht="84" outlineLevel="1">
      <c r="A51" s="31" t="s">
        <v>150</v>
      </c>
      <c r="B51" s="47" t="s">
        <v>186</v>
      </c>
      <c r="C51" s="44" t="s">
        <v>229</v>
      </c>
      <c r="D51" s="43">
        <v>228.3</v>
      </c>
      <c r="E51" s="43">
        <v>314.5</v>
      </c>
      <c r="F51" s="43">
        <v>314</v>
      </c>
      <c r="G51" s="35">
        <v>400</v>
      </c>
      <c r="H51" s="35">
        <v>500</v>
      </c>
      <c r="I51" s="35">
        <v>200</v>
      </c>
    </row>
    <row r="52" spans="1:9" s="2" customFormat="1" ht="24" outlineLevel="1">
      <c r="A52" s="27" t="s">
        <v>72</v>
      </c>
      <c r="B52" s="13" t="s">
        <v>31</v>
      </c>
      <c r="C52" s="28"/>
      <c r="D52" s="41">
        <f>D53+D55+D54+D56+D59+D60+D62+D63+D64+D65+D66+D67+D68+D57+D58+D61</f>
        <v>1654.3000000000002</v>
      </c>
      <c r="E52" s="41">
        <f>E53+E55+E54+E56+E59+E60+E62+E63+E64+E65+E66+E67+E68+E57+E58+E61</f>
        <v>2132.1000000000004</v>
      </c>
      <c r="F52" s="41">
        <f>F53+F55+F54+F56+F59+F60+F62+F63+F64+F65+F66+F67+F68+F57+F58+F61</f>
        <v>2300.0000000000005</v>
      </c>
      <c r="G52" s="42">
        <f t="shared" ref="G52:I52" si="12">G53+G54+G55+G56+G59+G60+G62+G63+G64+G65+G66+G67+G68</f>
        <v>2381.5</v>
      </c>
      <c r="H52" s="42">
        <f t="shared" si="12"/>
        <v>504.5</v>
      </c>
      <c r="I52" s="42">
        <f t="shared" si="12"/>
        <v>504.5</v>
      </c>
    </row>
    <row r="53" spans="1:9" s="2" customFormat="1" ht="101.25" outlineLevel="1">
      <c r="A53" s="51" t="s">
        <v>165</v>
      </c>
      <c r="B53" s="52" t="s">
        <v>153</v>
      </c>
      <c r="C53" s="53" t="s">
        <v>231</v>
      </c>
      <c r="D53" s="43">
        <v>31.6</v>
      </c>
      <c r="E53" s="43">
        <v>60.5</v>
      </c>
      <c r="F53" s="43">
        <v>60.5</v>
      </c>
      <c r="G53" s="54">
        <f>4</f>
        <v>4</v>
      </c>
      <c r="H53" s="54">
        <f>4</f>
        <v>4</v>
      </c>
      <c r="I53" s="54">
        <f>4</f>
        <v>4</v>
      </c>
    </row>
    <row r="54" spans="1:9" s="2" customFormat="1" ht="123.75" outlineLevel="1">
      <c r="A54" s="51" t="s">
        <v>166</v>
      </c>
      <c r="B54" s="55" t="s">
        <v>154</v>
      </c>
      <c r="C54" s="53" t="s">
        <v>231</v>
      </c>
      <c r="D54" s="43">
        <v>245</v>
      </c>
      <c r="E54" s="43">
        <v>338.4</v>
      </c>
      <c r="F54" s="43">
        <v>360</v>
      </c>
      <c r="G54" s="54">
        <f>20</f>
        <v>20</v>
      </c>
      <c r="H54" s="54">
        <f>20</f>
        <v>20</v>
      </c>
      <c r="I54" s="54">
        <f>20</f>
        <v>20</v>
      </c>
    </row>
    <row r="55" spans="1:9" s="2" customFormat="1" ht="101.25" outlineLevel="1">
      <c r="A55" s="51" t="s">
        <v>167</v>
      </c>
      <c r="B55" s="52" t="s">
        <v>155</v>
      </c>
      <c r="C55" s="53" t="s">
        <v>232</v>
      </c>
      <c r="D55" s="43">
        <v>37.200000000000003</v>
      </c>
      <c r="E55" s="43">
        <v>52.9</v>
      </c>
      <c r="F55" s="43">
        <v>52.9</v>
      </c>
      <c r="G55" s="54">
        <f>16</f>
        <v>16</v>
      </c>
      <c r="H55" s="54">
        <f>16</f>
        <v>16</v>
      </c>
      <c r="I55" s="54">
        <f>16</f>
        <v>16</v>
      </c>
    </row>
    <row r="56" spans="1:9" s="2" customFormat="1" ht="101.25" outlineLevel="1">
      <c r="A56" s="51" t="s">
        <v>168</v>
      </c>
      <c r="B56" s="55" t="s">
        <v>156</v>
      </c>
      <c r="C56" s="53" t="s">
        <v>170</v>
      </c>
      <c r="D56" s="43">
        <v>514.1</v>
      </c>
      <c r="E56" s="43">
        <v>512</v>
      </c>
      <c r="F56" s="43">
        <v>514.1</v>
      </c>
      <c r="G56" s="42"/>
      <c r="H56" s="42"/>
      <c r="I56" s="42"/>
    </row>
    <row r="57" spans="1:9" s="2" customFormat="1" ht="90" outlineLevel="1">
      <c r="A57" s="51" t="s">
        <v>233</v>
      </c>
      <c r="B57" s="56" t="s">
        <v>234</v>
      </c>
      <c r="C57" s="53" t="s">
        <v>170</v>
      </c>
      <c r="D57" s="43">
        <v>9</v>
      </c>
      <c r="E57" s="43">
        <v>6</v>
      </c>
      <c r="F57" s="43">
        <v>9</v>
      </c>
      <c r="G57" s="42"/>
      <c r="H57" s="42"/>
      <c r="I57" s="42"/>
    </row>
    <row r="58" spans="1:9" s="2" customFormat="1" ht="90" outlineLevel="1">
      <c r="A58" s="51" t="s">
        <v>235</v>
      </c>
      <c r="B58" s="56" t="s">
        <v>236</v>
      </c>
      <c r="C58" s="53" t="s">
        <v>170</v>
      </c>
      <c r="D58" s="43"/>
      <c r="E58" s="43">
        <v>21</v>
      </c>
      <c r="F58" s="43">
        <v>21</v>
      </c>
      <c r="G58" s="42"/>
      <c r="H58" s="42"/>
      <c r="I58" s="42"/>
    </row>
    <row r="59" spans="1:9" s="2" customFormat="1" ht="96" customHeight="1" outlineLevel="1">
      <c r="A59" s="51" t="s">
        <v>169</v>
      </c>
      <c r="B59" s="57" t="s">
        <v>157</v>
      </c>
      <c r="C59" s="53" t="s">
        <v>170</v>
      </c>
      <c r="D59" s="43">
        <v>63.4</v>
      </c>
      <c r="E59" s="43">
        <v>138.5</v>
      </c>
      <c r="F59" s="43">
        <v>140</v>
      </c>
      <c r="G59" s="42"/>
      <c r="H59" s="42"/>
      <c r="I59" s="42"/>
    </row>
    <row r="60" spans="1:9" s="2" customFormat="1" ht="118.5" customHeight="1" outlineLevel="1">
      <c r="A60" s="51" t="s">
        <v>171</v>
      </c>
      <c r="B60" s="55" t="s">
        <v>158</v>
      </c>
      <c r="C60" s="53" t="s">
        <v>170</v>
      </c>
      <c r="D60" s="43">
        <v>27</v>
      </c>
      <c r="E60" s="43">
        <v>59</v>
      </c>
      <c r="F60" s="43">
        <v>59</v>
      </c>
      <c r="G60" s="42"/>
      <c r="H60" s="42"/>
      <c r="I60" s="42"/>
    </row>
    <row r="61" spans="1:9" s="2" customFormat="1" ht="101.25" outlineLevel="1">
      <c r="A61" s="51" t="s">
        <v>237</v>
      </c>
      <c r="B61" s="56" t="s">
        <v>238</v>
      </c>
      <c r="C61" s="53" t="s">
        <v>239</v>
      </c>
      <c r="D61" s="43"/>
      <c r="E61" s="43">
        <v>4.8</v>
      </c>
      <c r="F61" s="43">
        <v>4.8</v>
      </c>
      <c r="G61" s="42"/>
      <c r="H61" s="42"/>
      <c r="I61" s="42"/>
    </row>
    <row r="62" spans="1:9" s="2" customFormat="1" ht="90" outlineLevel="1">
      <c r="A62" s="51" t="s">
        <v>172</v>
      </c>
      <c r="B62" s="55" t="s">
        <v>159</v>
      </c>
      <c r="C62" s="53" t="s">
        <v>231</v>
      </c>
      <c r="D62" s="43">
        <v>45</v>
      </c>
      <c r="E62" s="43">
        <v>103.8</v>
      </c>
      <c r="F62" s="43">
        <v>110</v>
      </c>
      <c r="G62" s="54">
        <f>10</f>
        <v>10</v>
      </c>
      <c r="H62" s="54">
        <f>10</f>
        <v>10</v>
      </c>
      <c r="I62" s="54">
        <f>10</f>
        <v>10</v>
      </c>
    </row>
    <row r="63" spans="1:9" s="2" customFormat="1" ht="95.25" customHeight="1" outlineLevel="2">
      <c r="A63" s="51" t="s">
        <v>173</v>
      </c>
      <c r="B63" s="52" t="s">
        <v>160</v>
      </c>
      <c r="C63" s="53" t="s">
        <v>240</v>
      </c>
      <c r="D63" s="43">
        <v>161</v>
      </c>
      <c r="E63" s="43">
        <v>296.2</v>
      </c>
      <c r="F63" s="43">
        <v>300</v>
      </c>
      <c r="G63" s="54">
        <f>16</f>
        <v>16</v>
      </c>
      <c r="H63" s="54">
        <f>16</f>
        <v>16</v>
      </c>
      <c r="I63" s="54">
        <f>16</f>
        <v>16</v>
      </c>
    </row>
    <row r="64" spans="1:9" s="2" customFormat="1" ht="72.599999999999994" customHeight="1" outlineLevel="2">
      <c r="A64" s="51" t="s">
        <v>174</v>
      </c>
      <c r="B64" s="57" t="s">
        <v>161</v>
      </c>
      <c r="C64" s="53" t="s">
        <v>229</v>
      </c>
      <c r="D64" s="43"/>
      <c r="E64" s="43">
        <v>4.9000000000000004</v>
      </c>
      <c r="F64" s="43">
        <v>4.9000000000000004</v>
      </c>
      <c r="G64" s="42"/>
      <c r="H64" s="42"/>
      <c r="I64" s="42"/>
    </row>
    <row r="65" spans="1:10" s="2" customFormat="1" ht="59.25" customHeight="1" outlineLevel="2">
      <c r="A65" s="51" t="s">
        <v>175</v>
      </c>
      <c r="B65" s="55" t="s">
        <v>127</v>
      </c>
      <c r="C65" s="53" t="s">
        <v>241</v>
      </c>
      <c r="D65" s="43"/>
      <c r="E65" s="43">
        <v>48.5</v>
      </c>
      <c r="F65" s="43">
        <v>48.5</v>
      </c>
      <c r="G65" s="54">
        <v>74.5</v>
      </c>
      <c r="H65" s="42"/>
      <c r="I65" s="42"/>
    </row>
    <row r="66" spans="1:10" s="2" customFormat="1" ht="71.25" customHeight="1" outlineLevel="2">
      <c r="A66" s="51" t="s">
        <v>176</v>
      </c>
      <c r="B66" s="52" t="s">
        <v>162</v>
      </c>
      <c r="C66" s="44" t="s">
        <v>242</v>
      </c>
      <c r="D66" s="43">
        <v>435</v>
      </c>
      <c r="E66" s="43">
        <v>393</v>
      </c>
      <c r="F66" s="43">
        <v>521.9</v>
      </c>
      <c r="G66" s="54">
        <f>1800+2+1</f>
        <v>1803</v>
      </c>
      <c r="H66" s="54">
        <f>0+2+0.5</f>
        <v>2.5</v>
      </c>
      <c r="I66" s="54">
        <f>0+2+0.5</f>
        <v>2.5</v>
      </c>
    </row>
    <row r="67" spans="1:10" s="2" customFormat="1" ht="80.25" customHeight="1" outlineLevel="2">
      <c r="A67" s="51" t="s">
        <v>178</v>
      </c>
      <c r="B67" s="52" t="s">
        <v>163</v>
      </c>
      <c r="C67" s="53" t="s">
        <v>177</v>
      </c>
      <c r="D67" s="43">
        <v>10</v>
      </c>
      <c r="E67" s="43">
        <v>9.1999999999999993</v>
      </c>
      <c r="F67" s="43">
        <v>10</v>
      </c>
      <c r="G67" s="42">
        <f>3</f>
        <v>3</v>
      </c>
      <c r="H67" s="42">
        <f>1</f>
        <v>1</v>
      </c>
      <c r="I67" s="42">
        <f>1</f>
        <v>1</v>
      </c>
    </row>
    <row r="68" spans="1:10" s="2" customFormat="1" ht="105" customHeight="1" outlineLevel="2">
      <c r="A68" s="51" t="s">
        <v>179</v>
      </c>
      <c r="B68" s="58" t="s">
        <v>164</v>
      </c>
      <c r="C68" s="53" t="s">
        <v>243</v>
      </c>
      <c r="D68" s="43">
        <v>76</v>
      </c>
      <c r="E68" s="43">
        <v>83.4</v>
      </c>
      <c r="F68" s="43">
        <v>83.4</v>
      </c>
      <c r="G68" s="54">
        <f>435</f>
        <v>435</v>
      </c>
      <c r="H68" s="54">
        <f>435</f>
        <v>435</v>
      </c>
      <c r="I68" s="54">
        <f>435</f>
        <v>435</v>
      </c>
    </row>
    <row r="69" spans="1:10" s="2" customFormat="1" ht="48.75" customHeight="1" outlineLevel="2">
      <c r="A69" s="27" t="s">
        <v>93</v>
      </c>
      <c r="B69" s="48" t="s">
        <v>96</v>
      </c>
      <c r="C69" s="44"/>
      <c r="D69" s="41">
        <f>D71+D70</f>
        <v>660</v>
      </c>
      <c r="E69" s="41">
        <f>E71+E70</f>
        <v>679.6</v>
      </c>
      <c r="F69" s="41">
        <f>F70+F71</f>
        <v>665</v>
      </c>
      <c r="G69" s="42"/>
      <c r="H69" s="42"/>
      <c r="I69" s="42"/>
    </row>
    <row r="70" spans="1:10" s="2" customFormat="1" ht="48.75" customHeight="1" outlineLevel="2">
      <c r="A70" s="31" t="s">
        <v>152</v>
      </c>
      <c r="B70" s="40" t="s">
        <v>94</v>
      </c>
      <c r="C70" s="44" t="s">
        <v>229</v>
      </c>
      <c r="D70" s="41"/>
      <c r="E70" s="43">
        <v>14.6</v>
      </c>
      <c r="F70" s="43"/>
      <c r="G70" s="35"/>
      <c r="H70" s="35"/>
      <c r="I70" s="35"/>
    </row>
    <row r="71" spans="1:10" s="2" customFormat="1" ht="48.75" customHeight="1" outlineLevel="2">
      <c r="A71" s="31" t="s">
        <v>91</v>
      </c>
      <c r="B71" s="40" t="s">
        <v>95</v>
      </c>
      <c r="C71" s="44" t="s">
        <v>229</v>
      </c>
      <c r="D71" s="43">
        <v>660</v>
      </c>
      <c r="E71" s="43">
        <v>665</v>
      </c>
      <c r="F71" s="43">
        <v>665</v>
      </c>
      <c r="G71" s="35"/>
      <c r="H71" s="35"/>
      <c r="I71" s="35"/>
    </row>
    <row r="72" spans="1:10" ht="25.5" customHeight="1">
      <c r="A72" s="12" t="s">
        <v>89</v>
      </c>
      <c r="B72" s="13" t="s">
        <v>32</v>
      </c>
      <c r="C72" s="14"/>
      <c r="D72" s="20">
        <f>D73+D97+D100+D104</f>
        <v>1132840.5</v>
      </c>
      <c r="E72" s="20">
        <f>E73+E97+E100+E104</f>
        <v>783308.40000000014</v>
      </c>
      <c r="F72" s="20">
        <f>F73+F97+F100+F104</f>
        <v>1184477.8</v>
      </c>
      <c r="G72" s="20">
        <f>G73</f>
        <v>1222411.6000000001</v>
      </c>
      <c r="H72" s="20">
        <f>H73</f>
        <v>1782484.1</v>
      </c>
      <c r="I72" s="20">
        <f>I73</f>
        <v>1833556</v>
      </c>
    </row>
    <row r="73" spans="1:10" ht="60" customHeight="1" outlineLevel="1">
      <c r="A73" s="12" t="s">
        <v>90</v>
      </c>
      <c r="B73" s="13" t="s">
        <v>33</v>
      </c>
      <c r="C73" s="14"/>
      <c r="D73" s="20">
        <f t="shared" ref="D73:I73" si="13">SUM(D74:D96)</f>
        <v>1126941.6000000001</v>
      </c>
      <c r="E73" s="20">
        <f t="shared" si="13"/>
        <v>777840.90000000014</v>
      </c>
      <c r="F73" s="20">
        <f t="shared" si="13"/>
        <v>1179010.3</v>
      </c>
      <c r="G73" s="20">
        <f t="shared" si="13"/>
        <v>1222411.6000000001</v>
      </c>
      <c r="H73" s="20">
        <f t="shared" si="13"/>
        <v>1782484.1</v>
      </c>
      <c r="I73" s="20">
        <f t="shared" si="13"/>
        <v>1833556</v>
      </c>
    </row>
    <row r="74" spans="1:10" ht="48.75" customHeight="1" outlineLevel="2">
      <c r="A74" s="33" t="s">
        <v>134</v>
      </c>
      <c r="B74" s="59" t="s">
        <v>128</v>
      </c>
      <c r="C74" s="60" t="s">
        <v>101</v>
      </c>
      <c r="D74" s="34">
        <v>49843.4</v>
      </c>
      <c r="E74" s="34">
        <v>37382.6</v>
      </c>
      <c r="F74" s="43">
        <v>49843.4</v>
      </c>
      <c r="G74" s="34">
        <v>28364.1</v>
      </c>
      <c r="H74" s="34">
        <v>86.1</v>
      </c>
      <c r="I74" s="34">
        <v>194.9</v>
      </c>
    </row>
    <row r="75" spans="1:10" ht="52.5" customHeight="1" outlineLevel="2">
      <c r="A75" s="33" t="s">
        <v>135</v>
      </c>
      <c r="B75" s="59" t="s">
        <v>34</v>
      </c>
      <c r="C75" s="60" t="s">
        <v>101</v>
      </c>
      <c r="D75" s="34">
        <v>45292.5</v>
      </c>
      <c r="E75" s="34">
        <v>33969.4</v>
      </c>
      <c r="F75" s="43">
        <v>45292.5</v>
      </c>
      <c r="G75" s="34">
        <v>42790</v>
      </c>
      <c r="H75" s="34">
        <v>0</v>
      </c>
      <c r="I75" s="34">
        <v>0</v>
      </c>
      <c r="J75" s="23"/>
    </row>
    <row r="76" spans="1:10" s="2" customFormat="1" ht="52.5" customHeight="1" outlineLevel="2">
      <c r="A76" s="61" t="s">
        <v>190</v>
      </c>
      <c r="B76" s="62" t="s">
        <v>189</v>
      </c>
      <c r="C76" s="60" t="s">
        <v>101</v>
      </c>
      <c r="D76" s="34">
        <v>8535.7999999999993</v>
      </c>
      <c r="E76" s="34">
        <v>8535.7999999999993</v>
      </c>
      <c r="F76" s="43">
        <v>8535.7999999999993</v>
      </c>
      <c r="G76" s="34">
        <v>0</v>
      </c>
      <c r="H76" s="34">
        <v>0</v>
      </c>
      <c r="I76" s="34">
        <v>0</v>
      </c>
      <c r="J76" s="23"/>
    </row>
    <row r="77" spans="1:10" s="2" customFormat="1" ht="76.5" customHeight="1" outlineLevel="2">
      <c r="A77" s="63" t="s">
        <v>191</v>
      </c>
      <c r="B77" s="64" t="s">
        <v>120</v>
      </c>
      <c r="C77" s="65" t="s">
        <v>217</v>
      </c>
      <c r="D77" s="66">
        <v>0</v>
      </c>
      <c r="E77" s="66">
        <v>0</v>
      </c>
      <c r="F77" s="67">
        <v>0</v>
      </c>
      <c r="G77" s="66">
        <v>56866.7</v>
      </c>
      <c r="H77" s="66">
        <v>300000</v>
      </c>
      <c r="I77" s="66">
        <v>0</v>
      </c>
      <c r="J77" s="23"/>
    </row>
    <row r="78" spans="1:10" s="2" customFormat="1" ht="76.5" customHeight="1" outlineLevel="2">
      <c r="A78" s="61" t="s">
        <v>218</v>
      </c>
      <c r="B78" s="60" t="s">
        <v>219</v>
      </c>
      <c r="C78" s="60" t="s">
        <v>102</v>
      </c>
      <c r="D78" s="34">
        <v>0</v>
      </c>
      <c r="E78" s="34">
        <v>0</v>
      </c>
      <c r="F78" s="43">
        <v>0</v>
      </c>
      <c r="G78" s="34">
        <v>536.6</v>
      </c>
      <c r="H78" s="34"/>
      <c r="I78" s="34"/>
    </row>
    <row r="79" spans="1:10" s="2" customFormat="1" ht="60" customHeight="1" outlineLevel="2">
      <c r="A79" s="68" t="s">
        <v>213</v>
      </c>
      <c r="B79" s="69" t="s">
        <v>214</v>
      </c>
      <c r="C79" s="70" t="s">
        <v>71</v>
      </c>
      <c r="D79" s="71">
        <v>786</v>
      </c>
      <c r="E79" s="71">
        <v>786</v>
      </c>
      <c r="F79" s="72">
        <v>786</v>
      </c>
      <c r="G79" s="71">
        <v>0</v>
      </c>
      <c r="H79" s="71">
        <v>0</v>
      </c>
      <c r="I79" s="71">
        <v>0</v>
      </c>
    </row>
    <row r="80" spans="1:10" s="2" customFormat="1" ht="97.5" customHeight="1" outlineLevel="2">
      <c r="A80" s="61" t="s">
        <v>136</v>
      </c>
      <c r="B80" s="60" t="s">
        <v>110</v>
      </c>
      <c r="C80" s="60" t="s">
        <v>71</v>
      </c>
      <c r="D80" s="34">
        <f>67022.4</f>
        <v>67022.399999999994</v>
      </c>
      <c r="E80" s="34">
        <v>4638.5</v>
      </c>
      <c r="F80" s="43">
        <f>D80+46443.9-1857.8+1700</f>
        <v>113308.49999999999</v>
      </c>
      <c r="G80" s="34">
        <v>69548.3</v>
      </c>
      <c r="H80" s="34">
        <v>470285</v>
      </c>
      <c r="I80" s="34">
        <v>858097.7</v>
      </c>
    </row>
    <row r="81" spans="1:10" s="2" customFormat="1" ht="114" customHeight="1" outlineLevel="2">
      <c r="A81" s="61" t="s">
        <v>137</v>
      </c>
      <c r="B81" s="73" t="s">
        <v>129</v>
      </c>
      <c r="C81" s="60" t="s">
        <v>71</v>
      </c>
      <c r="D81" s="34">
        <v>2215.6999999999998</v>
      </c>
      <c r="E81" s="34">
        <v>195.3</v>
      </c>
      <c r="F81" s="43">
        <f>D81+157.8</f>
        <v>2373.5</v>
      </c>
      <c r="G81" s="34">
        <v>2928.3</v>
      </c>
      <c r="H81" s="34">
        <v>19801.5</v>
      </c>
      <c r="I81" s="34">
        <v>36130.400000000001</v>
      </c>
    </row>
    <row r="82" spans="1:10" s="2" customFormat="1" ht="114" customHeight="1" outlineLevel="2">
      <c r="A82" s="61" t="s">
        <v>202</v>
      </c>
      <c r="B82" s="60" t="s">
        <v>200</v>
      </c>
      <c r="C82" s="60" t="s">
        <v>201</v>
      </c>
      <c r="D82" s="34">
        <v>14801.7</v>
      </c>
      <c r="E82" s="34">
        <v>9501.7000000000007</v>
      </c>
      <c r="F82" s="43">
        <v>14801.7</v>
      </c>
      <c r="G82" s="34">
        <v>14795.4</v>
      </c>
      <c r="H82" s="34">
        <v>14316.5</v>
      </c>
      <c r="I82" s="34">
        <v>14743.4</v>
      </c>
    </row>
    <row r="83" spans="1:10" s="2" customFormat="1" ht="77.25" customHeight="1" outlineLevel="2">
      <c r="A83" s="61" t="s">
        <v>215</v>
      </c>
      <c r="B83" s="60" t="s">
        <v>216</v>
      </c>
      <c r="C83" s="60" t="s">
        <v>71</v>
      </c>
      <c r="D83" s="34"/>
      <c r="E83" s="34"/>
      <c r="F83" s="43"/>
      <c r="G83" s="74"/>
      <c r="H83" s="34">
        <v>943.1</v>
      </c>
      <c r="I83" s="34"/>
    </row>
    <row r="84" spans="1:10" s="2" customFormat="1" ht="73.5" customHeight="1" outlineLevel="2">
      <c r="A84" s="61" t="s">
        <v>138</v>
      </c>
      <c r="B84" s="75" t="s">
        <v>121</v>
      </c>
      <c r="C84" s="60" t="s">
        <v>100</v>
      </c>
      <c r="D84" s="34">
        <v>814.3</v>
      </c>
      <c r="E84" s="34">
        <v>814.3</v>
      </c>
      <c r="F84" s="43">
        <v>814.3</v>
      </c>
      <c r="G84" s="34">
        <v>0</v>
      </c>
      <c r="H84" s="34">
        <v>0</v>
      </c>
      <c r="I84" s="34">
        <v>0</v>
      </c>
      <c r="J84" s="23"/>
    </row>
    <row r="85" spans="1:10" s="2" customFormat="1" ht="63" customHeight="1" outlineLevel="2">
      <c r="A85" s="61" t="s">
        <v>139</v>
      </c>
      <c r="B85" s="60" t="s">
        <v>117</v>
      </c>
      <c r="C85" s="60" t="s">
        <v>100</v>
      </c>
      <c r="D85" s="34">
        <v>27327.599999999999</v>
      </c>
      <c r="E85" s="34">
        <v>11134.7</v>
      </c>
      <c r="F85" s="43">
        <v>27327.599999999999</v>
      </c>
      <c r="G85" s="34">
        <v>55555.6</v>
      </c>
      <c r="H85" s="34">
        <v>29972.5</v>
      </c>
      <c r="I85" s="34">
        <v>0</v>
      </c>
    </row>
    <row r="86" spans="1:10" ht="167.25" customHeight="1" outlineLevel="2">
      <c r="A86" s="33" t="s">
        <v>140</v>
      </c>
      <c r="B86" s="76" t="s">
        <v>35</v>
      </c>
      <c r="C86" s="77" t="s">
        <v>103</v>
      </c>
      <c r="D86" s="34">
        <v>170879.3</v>
      </c>
      <c r="E86" s="34">
        <v>130266.9</v>
      </c>
      <c r="F86" s="43">
        <f>170879.3-406.1</f>
        <v>170473.19999999998</v>
      </c>
      <c r="G86" s="34">
        <v>151660.5</v>
      </c>
      <c r="H86" s="34">
        <v>149458</v>
      </c>
      <c r="I86" s="34">
        <v>149458</v>
      </c>
      <c r="J86" s="23"/>
    </row>
    <row r="87" spans="1:10" ht="82.5" customHeight="1" outlineLevel="2">
      <c r="A87" s="33" t="s">
        <v>141</v>
      </c>
      <c r="B87" s="78" t="s">
        <v>36</v>
      </c>
      <c r="C87" s="77" t="s">
        <v>108</v>
      </c>
      <c r="D87" s="34">
        <v>42797.4</v>
      </c>
      <c r="E87" s="34">
        <v>28726.6</v>
      </c>
      <c r="F87" s="43">
        <f>42797.4+4856.9</f>
        <v>47654.3</v>
      </c>
      <c r="G87" s="34">
        <v>69057.600000000006</v>
      </c>
      <c r="H87" s="34">
        <v>67647.3</v>
      </c>
      <c r="I87" s="34">
        <v>67642.5</v>
      </c>
      <c r="J87" s="23"/>
    </row>
    <row r="88" spans="1:10" ht="100.15" customHeight="1" outlineLevel="2">
      <c r="A88" s="79" t="s">
        <v>142</v>
      </c>
      <c r="B88" s="80" t="s">
        <v>37</v>
      </c>
      <c r="C88" s="64" t="s">
        <v>102</v>
      </c>
      <c r="D88" s="66">
        <v>9139.9</v>
      </c>
      <c r="E88" s="34">
        <v>6619.9</v>
      </c>
      <c r="F88" s="43">
        <f>9139.9+1174</f>
        <v>10313.9</v>
      </c>
      <c r="G88" s="34">
        <v>9311</v>
      </c>
      <c r="H88" s="34">
        <v>9311</v>
      </c>
      <c r="I88" s="34">
        <v>9311</v>
      </c>
      <c r="J88" s="23"/>
    </row>
    <row r="89" spans="1:10" s="2" customFormat="1" ht="90.75" customHeight="1" outlineLevel="2">
      <c r="A89" s="61" t="s">
        <v>143</v>
      </c>
      <c r="B89" s="60" t="s">
        <v>109</v>
      </c>
      <c r="C89" s="60" t="s">
        <v>71</v>
      </c>
      <c r="D89" s="34">
        <v>11956.5</v>
      </c>
      <c r="E89" s="34">
        <v>11956.5</v>
      </c>
      <c r="F89" s="43">
        <v>11956.5</v>
      </c>
      <c r="G89" s="34">
        <v>10690.4</v>
      </c>
      <c r="H89" s="34">
        <v>10690.4</v>
      </c>
      <c r="I89" s="34">
        <v>10690.4</v>
      </c>
    </row>
    <row r="90" spans="1:10" s="2" customFormat="1" ht="78" customHeight="1" outlineLevel="2">
      <c r="A90" s="33" t="s">
        <v>144</v>
      </c>
      <c r="B90" s="81" t="s">
        <v>38</v>
      </c>
      <c r="C90" s="60" t="s">
        <v>101</v>
      </c>
      <c r="D90" s="34">
        <v>2</v>
      </c>
      <c r="E90" s="34">
        <v>2</v>
      </c>
      <c r="F90" s="43">
        <v>2</v>
      </c>
      <c r="G90" s="34">
        <v>356.2</v>
      </c>
      <c r="H90" s="34">
        <v>21.8</v>
      </c>
      <c r="I90" s="34">
        <v>21.8</v>
      </c>
    </row>
    <row r="91" spans="1:10" ht="111.4" customHeight="1" outlineLevel="2">
      <c r="A91" s="33" t="s">
        <v>145</v>
      </c>
      <c r="B91" s="82" t="s">
        <v>39</v>
      </c>
      <c r="C91" s="60" t="s">
        <v>71</v>
      </c>
      <c r="D91" s="34">
        <v>857</v>
      </c>
      <c r="E91" s="34">
        <v>857</v>
      </c>
      <c r="F91" s="43">
        <v>857</v>
      </c>
      <c r="G91" s="34">
        <v>857</v>
      </c>
      <c r="H91" s="34">
        <v>857</v>
      </c>
      <c r="I91" s="34">
        <v>857</v>
      </c>
      <c r="J91" s="23"/>
    </row>
    <row r="92" spans="1:10" s="2" customFormat="1" ht="106.5" customHeight="1" outlineLevel="2">
      <c r="A92" s="33" t="s">
        <v>146</v>
      </c>
      <c r="B92" s="81" t="s">
        <v>119</v>
      </c>
      <c r="C92" s="60" t="s">
        <v>71</v>
      </c>
      <c r="D92" s="34">
        <v>857</v>
      </c>
      <c r="E92" s="34">
        <v>857</v>
      </c>
      <c r="F92" s="43">
        <v>857</v>
      </c>
      <c r="G92" s="34">
        <v>857</v>
      </c>
      <c r="H92" s="34">
        <v>857</v>
      </c>
      <c r="I92" s="34">
        <v>857</v>
      </c>
    </row>
    <row r="93" spans="1:10" s="2" customFormat="1" ht="111.4" customHeight="1" outlineLevel="2">
      <c r="A93" s="33" t="s">
        <v>147</v>
      </c>
      <c r="B93" s="69" t="s">
        <v>203</v>
      </c>
      <c r="C93" s="60" t="s">
        <v>71</v>
      </c>
      <c r="D93" s="34">
        <v>401.3</v>
      </c>
      <c r="E93" s="34">
        <v>0</v>
      </c>
      <c r="F93" s="43">
        <v>401.3</v>
      </c>
      <c r="G93" s="34">
        <v>0</v>
      </c>
      <c r="H93" s="34">
        <v>0</v>
      </c>
      <c r="I93" s="34">
        <v>0</v>
      </c>
      <c r="J93" s="23"/>
    </row>
    <row r="94" spans="1:10" ht="50.25" customHeight="1" outlineLevel="2">
      <c r="A94" s="33" t="s">
        <v>148</v>
      </c>
      <c r="B94" s="76" t="s">
        <v>40</v>
      </c>
      <c r="C94" s="60" t="s">
        <v>102</v>
      </c>
      <c r="D94" s="34">
        <v>648932.30000000005</v>
      </c>
      <c r="E94" s="34">
        <v>472556.4</v>
      </c>
      <c r="F94" s="43">
        <v>648932.30000000005</v>
      </c>
      <c r="G94" s="34">
        <v>685551.9</v>
      </c>
      <c r="H94" s="34">
        <v>685551.9</v>
      </c>
      <c r="I94" s="34">
        <v>685551.9</v>
      </c>
      <c r="J94" s="23"/>
    </row>
    <row r="95" spans="1:10" s="2" customFormat="1" ht="134.25" customHeight="1" outlineLevel="2">
      <c r="A95" s="33" t="s">
        <v>133</v>
      </c>
      <c r="B95" s="60" t="s">
        <v>104</v>
      </c>
      <c r="C95" s="73" t="s">
        <v>132</v>
      </c>
      <c r="D95" s="21">
        <v>598.6</v>
      </c>
      <c r="E95" s="21">
        <v>440.3</v>
      </c>
      <c r="F95" s="83">
        <v>598.6</v>
      </c>
      <c r="G95" s="21">
        <v>0</v>
      </c>
      <c r="H95" s="21">
        <v>0</v>
      </c>
      <c r="I95" s="21">
        <v>0</v>
      </c>
    </row>
    <row r="96" spans="1:10" s="2" customFormat="1" ht="120.75" customHeight="1" outlineLevel="2">
      <c r="A96" s="33" t="s">
        <v>192</v>
      </c>
      <c r="B96" s="60" t="s">
        <v>193</v>
      </c>
      <c r="C96" s="60" t="s">
        <v>102</v>
      </c>
      <c r="D96" s="21">
        <v>23880.9</v>
      </c>
      <c r="E96" s="21">
        <v>18600</v>
      </c>
      <c r="F96" s="83">
        <v>23880.9</v>
      </c>
      <c r="G96" s="21">
        <v>22685</v>
      </c>
      <c r="H96" s="21">
        <v>22685</v>
      </c>
      <c r="I96" s="21">
        <v>0</v>
      </c>
    </row>
    <row r="97" spans="1:9" s="2" customFormat="1" ht="33.75" customHeight="1" outlineLevel="2">
      <c r="A97" s="30" t="s">
        <v>112</v>
      </c>
      <c r="B97" s="84" t="s">
        <v>111</v>
      </c>
      <c r="C97" s="60"/>
      <c r="D97" s="85">
        <f>SUM(D98:D99)</f>
        <v>5898.9</v>
      </c>
      <c r="E97" s="85">
        <f t="shared" ref="E97:I97" si="14">SUM(E98:E99)</f>
        <v>5898.9</v>
      </c>
      <c r="F97" s="85">
        <f t="shared" si="14"/>
        <v>5898.9</v>
      </c>
      <c r="G97" s="85">
        <f t="shared" si="14"/>
        <v>0</v>
      </c>
      <c r="H97" s="85">
        <f t="shared" si="14"/>
        <v>0</v>
      </c>
      <c r="I97" s="85">
        <f t="shared" si="14"/>
        <v>0</v>
      </c>
    </row>
    <row r="98" spans="1:9" s="2" customFormat="1" ht="108" customHeight="1" outlineLevel="2">
      <c r="A98" s="33" t="s">
        <v>195</v>
      </c>
      <c r="B98" s="86" t="s">
        <v>194</v>
      </c>
      <c r="C98" s="60" t="s">
        <v>71</v>
      </c>
      <c r="D98" s="21">
        <v>1.7</v>
      </c>
      <c r="E98" s="21">
        <v>1.7</v>
      </c>
      <c r="F98" s="21">
        <v>1.7</v>
      </c>
      <c r="G98" s="22"/>
      <c r="H98" s="22"/>
      <c r="I98" s="22"/>
    </row>
    <row r="99" spans="1:9" s="2" customFormat="1" ht="120.75" customHeight="1" outlineLevel="2">
      <c r="A99" s="33" t="s">
        <v>149</v>
      </c>
      <c r="B99" s="60" t="s">
        <v>105</v>
      </c>
      <c r="C99" s="60" t="s">
        <v>196</v>
      </c>
      <c r="D99" s="21">
        <v>5897.2</v>
      </c>
      <c r="E99" s="21">
        <v>5897.2</v>
      </c>
      <c r="F99" s="83">
        <v>5897.2</v>
      </c>
      <c r="G99" s="22"/>
      <c r="H99" s="22"/>
      <c r="I99" s="22"/>
    </row>
    <row r="100" spans="1:9" s="2" customFormat="1" ht="108" customHeight="1" outlineLevel="2">
      <c r="A100" s="30" t="s">
        <v>114</v>
      </c>
      <c r="B100" s="87" t="s">
        <v>113</v>
      </c>
      <c r="C100" s="60"/>
      <c r="D100" s="21">
        <f>SUM(D101:D103)</f>
        <v>0</v>
      </c>
      <c r="E100" s="21">
        <f>SUM(E101:E103)</f>
        <v>443.5</v>
      </c>
      <c r="F100" s="21">
        <f>SUM(F101:F103)</f>
        <v>443.5</v>
      </c>
      <c r="G100" s="21">
        <f t="shared" ref="G100:I100" si="15">SUM(G101:G103)</f>
        <v>0</v>
      </c>
      <c r="H100" s="21">
        <f t="shared" si="15"/>
        <v>0</v>
      </c>
      <c r="I100" s="21">
        <f t="shared" si="15"/>
        <v>0</v>
      </c>
    </row>
    <row r="101" spans="1:9" s="2" customFormat="1" ht="67.5" customHeight="1" outlineLevel="2">
      <c r="A101" s="33" t="s">
        <v>211</v>
      </c>
      <c r="B101" s="60" t="s">
        <v>130</v>
      </c>
      <c r="C101" s="60" t="s">
        <v>100</v>
      </c>
      <c r="D101" s="21">
        <v>0</v>
      </c>
      <c r="E101" s="21">
        <v>39.299999999999997</v>
      </c>
      <c r="F101" s="21">
        <v>39.299999999999997</v>
      </c>
      <c r="G101" s="21"/>
      <c r="H101" s="21"/>
      <c r="I101" s="21"/>
    </row>
    <row r="102" spans="1:9" s="2" customFormat="1" ht="54.75" customHeight="1" outlineLevel="2">
      <c r="A102" s="33" t="s">
        <v>198</v>
      </c>
      <c r="B102" s="60" t="s">
        <v>106</v>
      </c>
      <c r="C102" s="60" t="s">
        <v>100</v>
      </c>
      <c r="D102" s="21">
        <v>0</v>
      </c>
      <c r="E102" s="88">
        <v>23.4</v>
      </c>
      <c r="F102" s="88">
        <v>23.4</v>
      </c>
      <c r="G102" s="22"/>
      <c r="H102" s="22"/>
      <c r="I102" s="22"/>
    </row>
    <row r="103" spans="1:9" s="2" customFormat="1" ht="75" customHeight="1" outlineLevel="2">
      <c r="A103" s="33" t="s">
        <v>199</v>
      </c>
      <c r="B103" s="60" t="s">
        <v>197</v>
      </c>
      <c r="C103" s="60" t="s">
        <v>101</v>
      </c>
      <c r="D103" s="21">
        <v>0</v>
      </c>
      <c r="E103" s="88">
        <v>380.8</v>
      </c>
      <c r="F103" s="88">
        <v>380.8</v>
      </c>
      <c r="G103" s="22"/>
      <c r="H103" s="22"/>
      <c r="I103" s="22"/>
    </row>
    <row r="104" spans="1:9" s="2" customFormat="1" ht="92.25" customHeight="1" outlineLevel="2">
      <c r="A104" s="30" t="s">
        <v>116</v>
      </c>
      <c r="B104" s="87" t="s">
        <v>115</v>
      </c>
      <c r="C104" s="89"/>
      <c r="D104" s="85">
        <v>0</v>
      </c>
      <c r="E104" s="85">
        <f>SUM(D105:E105)</f>
        <v>-874.9</v>
      </c>
      <c r="F104" s="85">
        <f>E104</f>
        <v>-874.9</v>
      </c>
      <c r="G104" s="22"/>
      <c r="H104" s="22"/>
      <c r="I104" s="22"/>
    </row>
    <row r="105" spans="1:9" ht="75.75" customHeight="1">
      <c r="A105" s="33" t="s">
        <v>131</v>
      </c>
      <c r="B105" s="81" t="s">
        <v>107</v>
      </c>
      <c r="C105" s="60" t="s">
        <v>212</v>
      </c>
      <c r="D105" s="21">
        <v>0</v>
      </c>
      <c r="E105" s="90">
        <v>-874.9</v>
      </c>
      <c r="F105" s="21">
        <v>-874.9</v>
      </c>
      <c r="G105" s="22"/>
      <c r="H105" s="22"/>
      <c r="I105" s="22"/>
    </row>
    <row r="106" spans="1:9" ht="12.75" customHeight="1">
      <c r="F106" s="25"/>
      <c r="G106" s="26"/>
    </row>
    <row r="107" spans="1:9" ht="12.75" customHeight="1">
      <c r="A107" s="17" t="s">
        <v>122</v>
      </c>
    </row>
    <row r="110" spans="1:9" ht="12.75" customHeight="1">
      <c r="A110" s="18"/>
    </row>
    <row r="143" spans="1:2" ht="12.75" customHeight="1">
      <c r="A143" s="3"/>
      <c r="B143" s="3"/>
    </row>
    <row r="144" spans="1:2" ht="12.75" customHeight="1">
      <c r="A144" s="3"/>
      <c r="B144" s="3"/>
    </row>
    <row r="145" spans="1:2" ht="12.75" customHeight="1">
      <c r="A145" s="3"/>
      <c r="B145" s="3"/>
    </row>
    <row r="146" spans="1:2" ht="12.75" customHeight="1">
      <c r="A146" s="3"/>
      <c r="B146" s="3"/>
    </row>
    <row r="147" spans="1:2" ht="12.75" customHeight="1">
      <c r="A147" s="3"/>
      <c r="B147" s="3"/>
    </row>
    <row r="148" spans="1:2" ht="12.75" customHeight="1">
      <c r="A148" s="3"/>
      <c r="B148" s="3"/>
    </row>
    <row r="149" spans="1:2" ht="12.75" customHeight="1">
      <c r="A149" s="3"/>
      <c r="B149" s="3"/>
    </row>
    <row r="150" spans="1:2" ht="12.75" customHeight="1">
      <c r="A150" s="3"/>
      <c r="B150" s="3"/>
    </row>
    <row r="151" spans="1:2" ht="12.75" customHeight="1">
      <c r="A151" s="3"/>
      <c r="B151" s="3"/>
    </row>
    <row r="152" spans="1:2" ht="12.75" customHeight="1">
      <c r="A152" s="3"/>
      <c r="B152" s="3"/>
    </row>
    <row r="153" spans="1:2" ht="12.75" customHeight="1">
      <c r="A153" s="3"/>
      <c r="B153" s="3"/>
    </row>
    <row r="154" spans="1:2" ht="12.75" customHeight="1">
      <c r="A154" s="3"/>
      <c r="B154" s="3"/>
    </row>
    <row r="155" spans="1:2" ht="12.75" customHeight="1">
      <c r="A155" s="3"/>
      <c r="B155" s="3"/>
    </row>
    <row r="156" spans="1:2" ht="12.75" customHeight="1">
      <c r="A156" s="3"/>
      <c r="B156" s="3"/>
    </row>
    <row r="157" spans="1:2" ht="12.75" customHeight="1">
      <c r="A157" s="3"/>
      <c r="B157" s="3"/>
    </row>
  </sheetData>
  <mergeCells count="6">
    <mergeCell ref="G5:I5"/>
    <mergeCell ref="A5:B5"/>
    <mergeCell ref="C5:C6"/>
    <mergeCell ref="D5:D6"/>
    <mergeCell ref="E5:E6"/>
    <mergeCell ref="F5:F6"/>
  </mergeCells>
  <pageMargins left="0.74803149606299213" right="0.39370078740157483" top="0.39370078740157483" bottom="0.39370078740157483" header="0.51181102362204722" footer="0.51181102362204722"/>
  <pageSetup paperSize="9" scale="76" fitToHeight="0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Планирование доходов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rep:2.42.2.55</dc:description>
  <cp:lastModifiedBy>UserUF_TK</cp:lastModifiedBy>
  <cp:lastPrinted>2020-11-18T11:32:13Z</cp:lastPrinted>
  <dcterms:created xsi:type="dcterms:W3CDTF">2017-10-27T11:11:55Z</dcterms:created>
  <dcterms:modified xsi:type="dcterms:W3CDTF">2021-11-09T13:15:07Z</dcterms:modified>
</cp:coreProperties>
</file>