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570" activeTab="2"/>
  </bookViews>
  <sheets>
    <sheet name="ДЧБ" sheetId="1" r:id="rId1"/>
    <sheet name="РЧБ" sheetId="2" r:id="rId2"/>
    <sheet name="источники" sheetId="3" r:id="rId3"/>
  </sheets>
  <definedNames>
    <definedName name="LAST_CELL" localSheetId="0">ДЧБ!$K$69</definedName>
  </definedNames>
  <calcPr calcId="124519"/>
</workbook>
</file>

<file path=xl/calcChain.xml><?xml version="1.0" encoding="utf-8"?>
<calcChain xmlns="http://schemas.openxmlformats.org/spreadsheetml/2006/main">
  <c r="G64" i="1"/>
  <c r="E62"/>
  <c r="C62"/>
  <c r="G60"/>
  <c r="F60"/>
  <c r="G59"/>
  <c r="F59"/>
  <c r="G57"/>
  <c r="F57"/>
  <c r="G50"/>
  <c r="F50"/>
  <c r="F49"/>
  <c r="G48"/>
  <c r="F48"/>
  <c r="E47"/>
  <c r="F47" s="1"/>
  <c r="D47"/>
  <c r="C47"/>
  <c r="G45"/>
  <c r="F44"/>
  <c r="G43"/>
  <c r="F43"/>
  <c r="E42"/>
  <c r="D42"/>
  <c r="C42"/>
  <c r="G41"/>
  <c r="F41"/>
  <c r="E40"/>
  <c r="F40" s="1"/>
  <c r="D40"/>
  <c r="C40"/>
  <c r="G38"/>
  <c r="F38"/>
  <c r="G37"/>
  <c r="F37"/>
  <c r="G36"/>
  <c r="F36"/>
  <c r="E35"/>
  <c r="D35"/>
  <c r="C35"/>
  <c r="G34"/>
  <c r="F34"/>
  <c r="G33"/>
  <c r="F33"/>
  <c r="G32"/>
  <c r="F32"/>
  <c r="G31"/>
  <c r="F31"/>
  <c r="G30"/>
  <c r="F30"/>
  <c r="E29"/>
  <c r="D29"/>
  <c r="C29"/>
  <c r="G28"/>
  <c r="F28"/>
  <c r="E27"/>
  <c r="D27"/>
  <c r="C27"/>
  <c r="G26"/>
  <c r="F26"/>
  <c r="G24"/>
  <c r="F24"/>
  <c r="G22"/>
  <c r="F22"/>
  <c r="G21"/>
  <c r="F21"/>
  <c r="G19"/>
  <c r="F19"/>
  <c r="E18"/>
  <c r="D18"/>
  <c r="C18"/>
  <c r="G17"/>
  <c r="G16"/>
  <c r="F16"/>
  <c r="G15"/>
  <c r="F15"/>
  <c r="G14"/>
  <c r="F14"/>
  <c r="E13"/>
  <c r="D13"/>
  <c r="C13"/>
  <c r="G13" s="1"/>
  <c r="F11"/>
  <c r="G10"/>
  <c r="F10"/>
  <c r="G9"/>
  <c r="F9"/>
  <c r="G8"/>
  <c r="F8"/>
  <c r="E7"/>
  <c r="F7" s="1"/>
  <c r="D7"/>
  <c r="C7"/>
  <c r="F27" l="1"/>
  <c r="F42"/>
  <c r="G62"/>
  <c r="F13"/>
  <c r="G18"/>
  <c r="F29"/>
  <c r="F35"/>
  <c r="G47"/>
  <c r="D6"/>
  <c r="C6"/>
  <c r="G35"/>
  <c r="F18"/>
  <c r="G40"/>
  <c r="E6"/>
  <c r="G7"/>
  <c r="G27"/>
  <c r="G42"/>
  <c r="G29"/>
  <c r="G6" l="1"/>
  <c r="F6"/>
  <c r="F89"/>
  <c r="F90"/>
  <c r="F4" i="3"/>
  <c r="F4" i="2"/>
  <c r="G4" i="3"/>
  <c r="G6" s="1"/>
  <c r="D6"/>
  <c r="E6"/>
  <c r="F6" s="1"/>
  <c r="C6"/>
  <c r="G42" i="2"/>
  <c r="G41"/>
  <c r="G19"/>
  <c r="F5"/>
  <c r="D42"/>
  <c r="G6"/>
  <c r="E93" i="1"/>
  <c r="G80"/>
  <c r="G68"/>
  <c r="G67"/>
  <c r="G69"/>
  <c r="G77"/>
  <c r="F73"/>
  <c r="F74"/>
  <c r="F75"/>
  <c r="F76"/>
  <c r="E88"/>
  <c r="E79"/>
  <c r="E70"/>
  <c r="E91"/>
  <c r="D88"/>
  <c r="D79"/>
  <c r="C79"/>
  <c r="D70"/>
  <c r="E42" i="2"/>
  <c r="F42" s="1"/>
  <c r="C42"/>
  <c r="G40"/>
  <c r="F40"/>
  <c r="G39"/>
  <c r="F39"/>
  <c r="F38"/>
  <c r="F37"/>
  <c r="G36"/>
  <c r="F36"/>
  <c r="G35"/>
  <c r="F35"/>
  <c r="F34"/>
  <c r="G33"/>
  <c r="F33"/>
  <c r="G32"/>
  <c r="F32"/>
  <c r="G31"/>
  <c r="F31"/>
  <c r="G30"/>
  <c r="F30"/>
  <c r="G29"/>
  <c r="F29"/>
  <c r="G28"/>
  <c r="F28"/>
  <c r="G27"/>
  <c r="F27"/>
  <c r="F26"/>
  <c r="G25"/>
  <c r="F25"/>
  <c r="G24"/>
  <c r="F24"/>
  <c r="G23"/>
  <c r="F23"/>
  <c r="G22"/>
  <c r="F22"/>
  <c r="F21"/>
  <c r="G20"/>
  <c r="F20"/>
  <c r="F19"/>
  <c r="G18"/>
  <c r="F18"/>
  <c r="G17"/>
  <c r="F17"/>
  <c r="G16"/>
  <c r="F16"/>
  <c r="G15"/>
  <c r="F15"/>
  <c r="F14"/>
  <c r="F13"/>
  <c r="G12"/>
  <c r="F12"/>
  <c r="F11"/>
  <c r="F10"/>
  <c r="G9"/>
  <c r="F9"/>
  <c r="F8"/>
  <c r="G7"/>
  <c r="F7"/>
  <c r="F6"/>
  <c r="G4"/>
  <c r="C70" i="1"/>
  <c r="F88" l="1"/>
  <c r="E66"/>
  <c r="C66"/>
  <c r="C65" s="1"/>
  <c r="C95" s="1"/>
  <c r="G78"/>
  <c r="G87"/>
  <c r="G89"/>
  <c r="G92"/>
  <c r="G94"/>
  <c r="F68"/>
  <c r="F69"/>
  <c r="F71"/>
  <c r="F72"/>
  <c r="F78"/>
  <c r="F80"/>
  <c r="F81"/>
  <c r="F82"/>
  <c r="F83"/>
  <c r="F84"/>
  <c r="F85"/>
  <c r="F86"/>
  <c r="F87"/>
  <c r="F67"/>
  <c r="G93"/>
  <c r="G91"/>
  <c r="G88"/>
  <c r="F70" l="1"/>
  <c r="D66"/>
  <c r="D65" s="1"/>
  <c r="D95" s="1"/>
  <c r="F79"/>
  <c r="G79"/>
  <c r="G70"/>
  <c r="E65"/>
  <c r="E95" s="1"/>
  <c r="F66" l="1"/>
  <c r="F65"/>
  <c r="F95"/>
  <c r="G66"/>
  <c r="G65"/>
  <c r="G95" l="1"/>
</calcChain>
</file>

<file path=xl/sharedStrings.xml><?xml version="1.0" encoding="utf-8"?>
<sst xmlns="http://schemas.openxmlformats.org/spreadsheetml/2006/main" count="287" uniqueCount="277">
  <si>
    <t>КВД</t>
  </si>
  <si>
    <t>Наименование КВД</t>
  </si>
  <si>
    <t>Итого</t>
  </si>
  <si>
    <t xml:space="preserve"> тыс. руб.</t>
  </si>
  <si>
    <t xml:space="preserve">Сведения </t>
  </si>
  <si>
    <t>п. 9,2</t>
  </si>
  <si>
    <t>Исполнено за 1 квартал 2020 год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</si>
  <si>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</si>
  <si>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</si>
  <si>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</si>
  <si>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</si>
  <si>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</si>
  <si>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</si>
  <si>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2 02 15 001 05 0000 150</t>
  </si>
  <si>
    <t>Дотации бюджетам муниципальных районов на выравнивание бюджетной обеспеченности</t>
  </si>
  <si>
    <t>2 02 15 002 05 0000 150</t>
  </si>
  <si>
    <t>Дотации бюджетам муниципальных районов на поддержку мер по обеспечению сбалансированности бюджетов</t>
  </si>
  <si>
    <t>2 02 20 000 00 0000 150</t>
  </si>
  <si>
    <t>Субсидии бюджетам бюджетной системы Российской Федерации (межбюджетные субсидии)</t>
  </si>
  <si>
    <t>2 02 29 999 05 0000 150</t>
  </si>
  <si>
    <t>Прочие субсидии бюджетам муниципальных районов</t>
  </si>
  <si>
    <t>2 02 30 000 00 0000 150</t>
  </si>
  <si>
    <t>Субвенции бюджетам бюджетной системы Российской Федерации</t>
  </si>
  <si>
    <t>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</si>
  <si>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</si>
  <si>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</si>
  <si>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</si>
  <si>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</si>
  <si>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</si>
  <si>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</si>
  <si>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</si>
  <si>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2 02 35 135 05 0000 150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</si>
  <si>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</si>
  <si>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2 02 35 176 05 0000 150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</si>
  <si>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</si>
  <si>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2 02 39 999 05 0000 150</t>
  </si>
  <si>
    <t>Прочие субвенции бюджетам муниципальных районов</t>
  </si>
  <si>
    <t>2 02 40 000 00 0000 150</t>
  </si>
  <si>
    <t>Иные межбюджетные трансферты</t>
  </si>
  <si>
    <t>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</si>
  <si>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</si>
  <si>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2 18 00 000 00 0000 000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</si>
  <si>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</si>
  <si>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2 18 05 030 05 0000 150</t>
  </si>
  <si>
    <t>Доходы бюджетов муниципальных районов от возврата иными организациями остатков субсидий прошлых лет</t>
  </si>
  <si>
    <t>2 19 00 000 00 0000 000</t>
  </si>
  <si>
    <t>ВОЗВРАТ ОСТАТКОВ СУБСИДИЙ, СУБВЕНЦИЙ И ИНЫХ МЕЖБЮДЖЕТНЫХ ТРАНСФЕРТОВ, ИМЕЮЩИХ ЦЕЛЕВОЕ НАЗНАЧЕНИЕ, ПРОШЛЫХ ЛЕТ</t>
  </si>
  <si>
    <t>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</si>
  <si>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</si>
  <si>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КФСР</t>
  </si>
  <si>
    <t>Наименование кода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</si>
  <si>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</si>
  <si>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</si>
  <si>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</si>
  <si>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</si>
  <si>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</si>
  <si>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</si>
  <si>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</si>
  <si>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</si>
  <si>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</si>
  <si>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</si>
  <si>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</si>
  <si>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</si>
  <si>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</si>
  <si>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</si>
  <si>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</si>
  <si>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</si>
  <si>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0400</t>
  </si>
  <si>
    <t>НАЦИОНАЛЬНАЯ ЭКОНОМИКА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</si>
  <si>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</si>
  <si>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</si>
  <si>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</si>
  <si>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</si>
  <si>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</si>
  <si>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</si>
  <si>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</si>
  <si>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</si>
  <si>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</si>
  <si>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</si>
  <si>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</si>
  <si>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</si>
  <si>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</si>
  <si>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</si>
  <si>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</si>
  <si>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</si>
  <si>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</si>
  <si>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</si>
  <si>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</si>
  <si>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</si>
  <si>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</si>
  <si>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</si>
  <si>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</si>
  <si>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</si>
  <si>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</si>
  <si>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</si>
  <si>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</si>
  <si>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</si>
  <si>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</si>
  <si>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</si>
  <si>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</si>
  <si>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</si>
  <si>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</si>
  <si>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</si>
  <si>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</si>
  <si>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</si>
  <si>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</si>
  <si>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</si>
  <si>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</si>
  <si>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</si>
  <si>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1101</t>
  </si>
  <si>
    <t>Физическая культура</t>
  </si>
  <si>
    <t>1300</t>
  </si>
  <si>
    <t>ОБСЛУЖИВАНИЕ ГОСУДАРСТВЕННОГО И МУНИЦИПАЛЬНОГО ДОЛГА</t>
  </si>
  <si>
    <t>1301</t>
  </si>
  <si>
    <t>Обслуживание государственного внутреннего и муниципального долга</t>
  </si>
  <si>
    <t>1400</t>
  </si>
  <si>
    <t>МЕЖБЮДЖЕТНЫЕ ТРАНСФЕРТЫ ОБЩЕГО ХАРАКТЕРА БЮДЖЕТАМ СУБЪЕКТОВ РОССИЙСКОЙ ФЕДЕРАЦИИ И МУНИЦИПАЛЬНЫХ ОБРАЗОВАНИЙ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</si>
  <si>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</si>
  <si>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</si>
  <si>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Источники внутреннего финансирования дефицита бюджета</t>
  </si>
  <si>
    <t>Кредиты кредитных организаций в валюте Российской Федерации</t>
  </si>
  <si>
    <t>Изменение остатков средств на счетах по учету средств бюджета</t>
  </si>
  <si>
    <t>Иные источники внутреннего финансирования дефицитов бюджетов</t>
  </si>
  <si>
    <t>Итого источников финансирования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</si>
  <si>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</si>
  <si>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</si>
  <si>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>Субвенции бюджетам на проведение Всероссийской переписи населения 2020 года</t>
  </si>
  <si>
    <t>2 02 35 469 00 0000 150</t>
  </si>
  <si>
    <t>2 02 20 302 00 0000 150</t>
  </si>
  <si>
    <t>2 02 27 576 00 0000 150</t>
  </si>
  <si>
    <t>1403</t>
  </si>
  <si>
    <t>Прочие межбюджетные трансферты общего характера</t>
  </si>
  <si>
    <t>0107</t>
  </si>
  <si>
    <t>Обеспечение проведения выборов и референдумов</t>
  </si>
  <si>
    <t>Исполнено за 1 квартал 2020  год</t>
  </si>
  <si>
    <t>Исполнено за 1 квартал 2021 год</t>
  </si>
  <si>
    <t>Бюджетные назначения 2021 год</t>
  </si>
  <si>
    <t>% исполнения за 1 квартал 2021 год</t>
  </si>
  <si>
    <t>% роста/снижения доходов в сравнении с аналогичным периодом 2020 года</t>
  </si>
  <si>
    <t>Плановые ассигнования 2021 год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</si>
  <si>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</si>
  <si>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2 02 20 299 00 0000 150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</si>
  <si>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</si>
  <si>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</si>
  <si>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</si>
  <si>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на поддержку отрасли культуры</t>
  </si>
  <si>
    <t>2 02 25 304 00 0000 150</t>
  </si>
  <si>
    <t>2 02 25 467 00 0000 150</t>
  </si>
  <si>
    <t>2 02 25 497 00 0000 150</t>
  </si>
  <si>
    <t>2 02 25 519 00 0000 150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</si>
  <si>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</si>
  <si>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2 02 45 303 00 0000 150</t>
  </si>
  <si>
    <t>0102</t>
  </si>
  <si>
    <t>Функционирование высшего должностного лица субъекта Российской Федерации и муниципального образования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</si>
  <si>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</si>
  <si>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</si>
  <si>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Код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</si>
  <si>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</si>
  <si>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</si>
  <si>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</si>
  <si>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</si>
  <si>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</si>
  <si>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</si>
  <si>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</si>
  <si>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</si>
  <si>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</si>
  <si>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</si>
  <si>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</si>
  <si>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 xml:space="preserve">Налог на доходы физических лиц в виде фиксированных авансовых платежей с доходов, полученных физическими лицами являющимися иностранными гражданами, осуществлеющими трудовую деятельность на основании татента в соответствии со статьей 227 1 Налогового кодекса Российской Федерации </t>
  </si>
  <si>
    <t>1 01 02 080 01 0000 110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</si>
  <si>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</si>
  <si>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1 03 00 000 00 0000 000</t>
  </si>
  <si>
    <t>НАЛОГИ НА ТОВАРЫ (РАБОТЫ, УСЛУГИ), РЕАЛИЗУЕМЫЕ НА ТЕРРИТОРИИ РОССИЙСКОЙ ФЕДЕРАЦИИ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</si>
  <si>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</si>
  <si>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</si>
  <si>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</si>
  <si>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</si>
  <si>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</si>
  <si>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</si>
  <si>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</si>
  <si>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</si>
  <si>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1 05 00 000 00 0000 000</t>
  </si>
  <si>
    <t>НАЛОГИ НА СОВОКУПНЫЙ ДОХОД</t>
  </si>
  <si>
    <t>1 05 01 011 01 0000 110</t>
  </si>
  <si>
    <t>Налог, взимаемый с налогоплательщиков, выбравших в качестве объекта налогообложения доходы</t>
  </si>
  <si>
    <t>1 05 01 012 01 0000 110</t>
  </si>
  <si>
    <t>Налог, взимаемый с налогоплательщиков, выбравших в качестве объекта налогообложения доходы  (за налоговые периоды, истекшие до 1 января 2011 года)</t>
  </si>
  <si>
    <t>1 05 01 021 01 0000 110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</si>
  <si>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</si>
  <si>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1 05 02 010 02 0000 110</t>
  </si>
  <si>
    <t>Единый налог на вмененный доход для отдельных видов деятельности</t>
  </si>
  <si>
    <t>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</si>
  <si>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</si>
  <si>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1 05 03 010 01 0000 110</t>
  </si>
  <si>
    <t>Единый сельскохозяйственный налог</t>
  </si>
  <si>
    <t>1 05 03 020 01 0000 110</t>
  </si>
  <si>
    <t>Единый сельскохозяйственный налог (за налоговые периоды, истекшие до 1 января 2011 года)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</si>
  <si>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</si>
  <si>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</si>
  <si>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1 08 00 000 00 0000 000</t>
  </si>
  <si>
    <t>ГОСУДАРСТВЕННАЯ ПОШЛИНА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</si>
  <si>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</si>
  <si>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</si>
  <si>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</si>
  <si>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</si>
  <si>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</si>
  <si>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</si>
  <si>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</si>
  <si>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</si>
  <si>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1 11 05 035 05 0000 120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</si>
  <si>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</si>
  <si>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</si>
  <si>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</si>
  <si>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</si>
  <si>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</si>
  <si>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</si>
  <si>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</si>
  <si>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</si>
  <si>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</si>
  <si>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</si>
  <si>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</si>
  <si>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1 12 01 041 01 0000 120</t>
  </si>
  <si>
    <t>Плата за размещение отходов производства</t>
  </si>
  <si>
    <t>1 12 01 042 01 0000 120</t>
  </si>
  <si>
    <t>Плата за размещение твердых коммунальных отходов</t>
  </si>
  <si>
    <t>1 13 00 000 00 0000 000</t>
  </si>
  <si>
    <t>ДОХОДЫ ОТ ОКАЗАНИЯ ПЛАТНЫХ УСЛУГ (РАБОТ) И КОМПЕНСАЦИИ ЗАТРАТ ГОСУДАРСТВА</t>
  </si>
  <si>
    <t>1 13 02 995 05 0000 130</t>
  </si>
  <si>
    <t>Прочие доходы от компенсации затрат бюджетов муниципальных районов</t>
  </si>
  <si>
    <t>1 14 00 000 00 0000 000</t>
  </si>
  <si>
    <t>ДОХОДЫ ОТ ПРОДАЖИ МАТЕРИАЛЬНЫХ И НЕМАТЕРИАЛЬНЫХ АКТИВОВ</t>
  </si>
  <si>
    <t>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</si>
  <si>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</si>
  <si>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</si>
  <si>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</si>
  <si>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1 14 06 313 10 0000 430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</si>
  <si>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</t>
  </si>
  <si>
    <t>1 14 06 325 05 0000 430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</si>
  <si>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</si>
  <si>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1 16 00 000 00 0000 000</t>
  </si>
  <si>
    <t>ШТРАФЫ, САНКЦИИ, ВОЗМЕЩЕНИЕ УЩЕРБА</t>
  </si>
  <si>
    <t>1 16 01 053 01 0000 140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</si>
  <si>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</si>
  <si>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1 16 01 063 01 0000 140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</si>
  <si>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</si>
  <si>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1 16 01 073 01 0000 140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</si>
  <si>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</si>
  <si>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1 16 01 083 01 0000 140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</si>
  <si>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</si>
  <si>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1 16 01 113 01 0000 140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</si>
  <si>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</si>
  <si>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1 16 01 143 01 0000 140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</si>
  <si>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</si>
  <si>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1 16 01 153 01 0000 140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</si>
  <si>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</si>
  <si>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1 16 01 173 01 0000 140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</si>
  <si>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</si>
  <si>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1 16 01 193 01 0000 140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</si>
  <si>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</si>
  <si>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1 16 01 203 01 0000 140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</si>
  <si>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</si>
  <si>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1 16 07 010 05 0000 140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</si>
  <si>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</si>
  <si>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</si>
  <si>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</si>
  <si>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</si>
  <si>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</si>
  <si>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</si>
  <si>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</si>
  <si>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1 17 00 000 00 0000 000</t>
  </si>
  <si>
    <t>ПРОЧИЕ НЕНАЛОГОВЫЕ ДОХОДЫ</t>
  </si>
  <si>
    <t>1 17 01 050 05 0000 180</t>
  </si>
  <si>
    <t>Невыясненные поступления, зачисляемые в бюджеты муниципальных районов</t>
  </si>
  <si>
    <t>1 17 05 050 05 0000 180</t>
  </si>
  <si>
    <t>Прочие неналоговые доходы бюджетов муниципальных районов</t>
  </si>
  <si>
    <t xml:space="preserve">об исполнении бюджета муниципального района "Сыктывдинский" Республики Коми за 1 квартал 2021 год в разрезе видов доходов в сравнении с аналогичным периодом 2020 года                   </t>
  </si>
  <si>
    <t xml:space="preserve">Сведения об исполнении бюджета муниципального района "Сыктывдинский" Республики Коми за 1 квартал 2021 года расходной части бюджета по разделам, подразделам  </t>
  </si>
</sst>
</file>

<file path=xl/styles.xml><?xml version="1.0" encoding="utf-8"?>
<styleSheet xmlns="http://schemas.openxmlformats.org/spreadsheetml/2006/main">
  <numFmts count="6">
    <numFmt numFmtId="43" formatCode="_-* #,##0.00\ _₽_-;\-* #,##0.00\ _₽_-;_-* &quot;-&quot;??\ _₽_-;_-@_-"/>
    <numFmt numFmtId="164" formatCode="0.0"/>
    <numFmt numFmtId="165" formatCode="#,##0.0"/>
    <numFmt numFmtId="166" formatCode="_-* #,##0.0_р_._-;\-* #,##0.0_р_._-;_-* &quot;-&quot;?_р_._-;_-@_-"/>
    <numFmt numFmtId="167" formatCode="_-* #,##0.0_р_._-;\-* #,##0.0_р_._-;_-* &quot;-&quot;??_р_._-;_-@_-"/>
    <numFmt numFmtId="168" formatCode="?"/>
  </numFmts>
  <fonts count="23">
    <font>
      <sz val="10"/>
      <name val="Arial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b/>
      <sz val="8.5"/>
      <name val="MS Sans Serif"/>
      <family val="2"/>
      <charset val="204"/>
    </font>
    <font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8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name val="Arial"/>
    </font>
    <font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23">
    <xf numFmtId="0" fontId="0" fillId="0" borderId="0"/>
    <xf numFmtId="0" fontId="12" fillId="0" borderId="3">
      <alignment horizontal="left" vertical="top" wrapText="1"/>
    </xf>
    <xf numFmtId="165" fontId="13" fillId="3" borderId="4">
      <alignment horizontal="right" vertical="top" wrapText="1" shrinkToFit="1"/>
    </xf>
    <xf numFmtId="165" fontId="13" fillId="3" borderId="5">
      <alignment horizontal="right" vertical="top" shrinkToFit="1"/>
    </xf>
    <xf numFmtId="165" fontId="14" fillId="4" borderId="6">
      <alignment horizontal="right" vertical="top" shrinkToFit="1"/>
    </xf>
    <xf numFmtId="165" fontId="14" fillId="4" borderId="7">
      <alignment horizontal="right" vertical="top" shrinkToFit="1"/>
    </xf>
    <xf numFmtId="165" fontId="14" fillId="5" borderId="3">
      <alignment horizontal="right" vertical="top" shrinkToFit="1"/>
    </xf>
    <xf numFmtId="165" fontId="14" fillId="5" borderId="8">
      <alignment horizontal="right" vertical="top" shrinkToFit="1"/>
    </xf>
    <xf numFmtId="165" fontId="12" fillId="0" borderId="3">
      <alignment horizontal="right" vertical="top" shrinkToFit="1"/>
    </xf>
    <xf numFmtId="165" fontId="12" fillId="0" borderId="8">
      <alignment horizontal="right" vertical="top" shrinkToFit="1"/>
    </xf>
    <xf numFmtId="0" fontId="4" fillId="0" borderId="0"/>
    <xf numFmtId="49" fontId="15" fillId="0" borderId="11">
      <alignment horizontal="center" vertical="top" shrinkToFit="1"/>
    </xf>
    <xf numFmtId="0" fontId="12" fillId="0" borderId="3">
      <alignment horizontal="left" vertical="top" wrapText="1"/>
    </xf>
    <xf numFmtId="165" fontId="17" fillId="5" borderId="3">
      <alignment horizontal="right" vertical="top" shrinkToFit="1"/>
    </xf>
    <xf numFmtId="165" fontId="17" fillId="5" borderId="8">
      <alignment horizontal="right" vertical="top" shrinkToFit="1"/>
    </xf>
    <xf numFmtId="165" fontId="18" fillId="0" borderId="3">
      <alignment horizontal="right" vertical="top" shrinkToFit="1"/>
    </xf>
    <xf numFmtId="165" fontId="18" fillId="0" borderId="8">
      <alignment horizontal="right" vertical="top" shrinkToFit="1"/>
    </xf>
    <xf numFmtId="0" fontId="18" fillId="0" borderId="3">
      <alignment horizontal="left" vertical="top" wrapText="1"/>
    </xf>
    <xf numFmtId="165" fontId="20" fillId="6" borderId="12">
      <alignment horizontal="right" shrinkToFit="1"/>
    </xf>
    <xf numFmtId="165" fontId="20" fillId="6" borderId="13">
      <alignment horizontal="right" shrinkToFit="1"/>
    </xf>
    <xf numFmtId="49" fontId="15" fillId="0" borderId="11">
      <alignment horizontal="center" vertical="top" shrinkToFit="1"/>
    </xf>
    <xf numFmtId="43" fontId="21" fillId="0" borderId="0" applyFont="0" applyFill="0" applyBorder="0" applyAlignment="0" applyProtection="0"/>
    <xf numFmtId="0" fontId="18" fillId="0" borderId="3">
      <alignment horizontal="left" vertical="top" wrapText="1"/>
    </xf>
  </cellStyleXfs>
  <cellXfs count="7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/>
    <xf numFmtId="0" fontId="9" fillId="0" borderId="0" xfId="0" applyFont="1" applyBorder="1" applyAlignment="1" applyProtection="1"/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10" applyNumberFormat="1" applyFont="1" applyBorder="1" applyAlignment="1" applyProtection="1">
      <alignment horizontal="center" vertical="center" wrapText="1"/>
    </xf>
    <xf numFmtId="49" fontId="6" fillId="0" borderId="1" xfId="10" applyNumberFormat="1" applyFont="1" applyBorder="1" applyAlignment="1" applyProtection="1">
      <alignment horizontal="left" vertical="center" wrapText="1"/>
    </xf>
    <xf numFmtId="49" fontId="7" fillId="0" borderId="1" xfId="10" applyNumberFormat="1" applyFont="1" applyBorder="1" applyAlignment="1" applyProtection="1">
      <alignment horizontal="center" vertical="center" wrapText="1"/>
    </xf>
    <xf numFmtId="49" fontId="7" fillId="0" borderId="1" xfId="10" applyNumberFormat="1" applyFont="1" applyBorder="1" applyAlignment="1" applyProtection="1">
      <alignment horizontal="left" vertical="center" wrapText="1"/>
    </xf>
    <xf numFmtId="49" fontId="6" fillId="0" borderId="1" xfId="10" applyNumberFormat="1" applyFont="1" applyBorder="1" applyAlignment="1" applyProtection="1">
      <alignment horizontal="center"/>
    </xf>
    <xf numFmtId="49" fontId="6" fillId="0" borderId="1" xfId="10" applyNumberFormat="1" applyFont="1" applyBorder="1" applyAlignment="1" applyProtection="1">
      <alignment horizontal="left"/>
    </xf>
    <xf numFmtId="0" fontId="6" fillId="0" borderId="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 applyProtection="1">
      <alignment horizontal="center" vertical="center"/>
    </xf>
    <xf numFmtId="166" fontId="7" fillId="2" borderId="1" xfId="0" applyNumberFormat="1" applyFont="1" applyFill="1" applyBorder="1" applyAlignment="1">
      <alignment horizontal="center" vertical="center"/>
    </xf>
    <xf numFmtId="166" fontId="6" fillId="2" borderId="1" xfId="0" applyNumberFormat="1" applyFont="1" applyFill="1" applyBorder="1" applyAlignment="1">
      <alignment horizontal="center" vertical="center"/>
    </xf>
    <xf numFmtId="166" fontId="0" fillId="0" borderId="0" xfId="0" applyNumberFormat="1"/>
    <xf numFmtId="49" fontId="16" fillId="0" borderId="1" xfId="20" applyNumberFormat="1" applyFont="1" applyBorder="1" applyProtection="1">
      <alignment horizontal="center" vertical="top" shrinkToFit="1"/>
    </xf>
    <xf numFmtId="0" fontId="16" fillId="0" borderId="1" xfId="17" quotePrefix="1" applyNumberFormat="1" applyFont="1" applyBorder="1" applyProtection="1">
      <alignment horizontal="left" vertical="top" wrapText="1"/>
    </xf>
    <xf numFmtId="49" fontId="6" fillId="2" borderId="1" xfId="0" applyNumberFormat="1" applyFont="1" applyFill="1" applyBorder="1" applyAlignment="1" applyProtection="1">
      <alignment horizontal="center" vertical="center" wrapText="1"/>
    </xf>
    <xf numFmtId="165" fontId="6" fillId="2" borderId="1" xfId="0" applyNumberFormat="1" applyFont="1" applyFill="1" applyBorder="1" applyAlignment="1" applyProtection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 applyProtection="1">
      <alignment horizontal="center" vertical="center"/>
    </xf>
    <xf numFmtId="165" fontId="19" fillId="2" borderId="1" xfId="7" applyNumberFormat="1" applyFont="1" applyFill="1" applyBorder="1" applyAlignment="1" applyProtection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49" fontId="7" fillId="2" borderId="1" xfId="0" applyNumberFormat="1" applyFont="1" applyFill="1" applyBorder="1" applyAlignment="1" applyProtection="1">
      <alignment horizontal="left" vertical="center" wrapText="1"/>
    </xf>
    <xf numFmtId="165" fontId="16" fillId="2" borderId="1" xfId="9" applyNumberFormat="1" applyFont="1" applyFill="1" applyBorder="1" applyAlignment="1" applyProtection="1">
      <alignment horizontal="center" vertical="center" shrinkToFit="1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65" fontId="19" fillId="2" borderId="1" xfId="6" applyNumberFormat="1" applyFont="1" applyFill="1" applyBorder="1" applyAlignment="1" applyProtection="1">
      <alignment horizontal="center" vertical="center" shrinkToFit="1"/>
    </xf>
    <xf numFmtId="0" fontId="16" fillId="2" borderId="1" xfId="12" quotePrefix="1" applyNumberFormat="1" applyFont="1" applyFill="1" applyBorder="1" applyProtection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49" fontId="16" fillId="2" borderId="1" xfId="11" applyNumberFormat="1" applyFont="1" applyFill="1" applyBorder="1" applyAlignment="1" applyProtection="1">
      <alignment horizontal="center" vertical="center" shrinkToFit="1"/>
    </xf>
    <xf numFmtId="165" fontId="16" fillId="2" borderId="1" xfId="8" applyNumberFormat="1" applyFont="1" applyFill="1" applyBorder="1" applyAlignment="1" applyProtection="1">
      <alignment horizontal="center" vertical="center" shrinkToFit="1"/>
    </xf>
    <xf numFmtId="165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 applyProtection="1">
      <alignment horizontal="center"/>
    </xf>
    <xf numFmtId="49" fontId="6" fillId="2" borderId="1" xfId="0" applyNumberFormat="1" applyFont="1" applyFill="1" applyBorder="1" applyAlignment="1" applyProtection="1">
      <alignment horizontal="left"/>
    </xf>
    <xf numFmtId="165" fontId="6" fillId="2" borderId="1" xfId="0" applyNumberFormat="1" applyFont="1" applyFill="1" applyBorder="1" applyAlignment="1" applyProtection="1">
      <alignment horizontal="center" vertical="center"/>
    </xf>
    <xf numFmtId="165" fontId="19" fillId="2" borderId="1" xfId="14" applyNumberFormat="1" applyFont="1" applyFill="1" applyBorder="1" applyAlignment="1" applyProtection="1">
      <alignment horizontal="center" vertical="center" shrinkToFit="1"/>
    </xf>
    <xf numFmtId="165" fontId="16" fillId="2" borderId="1" xfId="16" applyNumberFormat="1" applyFont="1" applyFill="1" applyBorder="1" applyAlignment="1" applyProtection="1">
      <alignment horizontal="center" vertical="center" shrinkToFit="1"/>
    </xf>
    <xf numFmtId="165" fontId="16" fillId="2" borderId="1" xfId="15" applyNumberFormat="1" applyFont="1" applyFill="1" applyBorder="1" applyAlignment="1" applyProtection="1">
      <alignment horizontal="center" vertical="center" shrinkToFit="1"/>
    </xf>
    <xf numFmtId="165" fontId="19" fillId="2" borderId="1" xfId="19" applyNumberFormat="1" applyFont="1" applyFill="1" applyBorder="1" applyAlignment="1" applyProtection="1">
      <alignment horizontal="center" vertical="center" shrinkToFit="1"/>
    </xf>
    <xf numFmtId="165" fontId="19" fillId="2" borderId="1" xfId="13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8" fontId="7" fillId="2" borderId="1" xfId="0" applyNumberFormat="1" applyFont="1" applyFill="1" applyBorder="1" applyAlignment="1" applyProtection="1">
      <alignment horizontal="left" vertical="center" wrapText="1"/>
    </xf>
    <xf numFmtId="168" fontId="7" fillId="2" borderId="1" xfId="0" applyNumberFormat="1" applyFont="1" applyFill="1" applyBorder="1" applyAlignment="1">
      <alignment horizontal="left" vertical="center" wrapText="1"/>
    </xf>
    <xf numFmtId="0" fontId="16" fillId="0" borderId="3" xfId="12" quotePrefix="1" applyFont="1">
      <alignment horizontal="left" vertical="top" wrapText="1"/>
    </xf>
    <xf numFmtId="49" fontId="22" fillId="2" borderId="1" xfId="0" applyNumberFormat="1" applyFont="1" applyFill="1" applyBorder="1" applyAlignment="1" applyProtection="1">
      <alignment horizontal="center" vertical="center" wrapText="1"/>
    </xf>
    <xf numFmtId="0" fontId="16" fillId="2" borderId="3" xfId="22" quotePrefix="1" applyFont="1" applyFill="1">
      <alignment horizontal="left" vertical="top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16" fillId="2" borderId="1" xfId="1" quotePrefix="1" applyFont="1" applyFill="1" applyBorder="1">
      <alignment horizontal="left" vertical="top" wrapText="1"/>
    </xf>
    <xf numFmtId="0" fontId="16" fillId="2" borderId="1" xfId="22" quotePrefix="1" applyFont="1" applyFill="1" applyBorder="1">
      <alignment horizontal="left" vertical="top" wrapText="1"/>
    </xf>
    <xf numFmtId="0" fontId="7" fillId="0" borderId="3" xfId="22" quotePrefix="1" applyFont="1">
      <alignment horizontal="left" vertical="top" wrapText="1"/>
    </xf>
    <xf numFmtId="0" fontId="16" fillId="2" borderId="1" xfId="12" quotePrefix="1" applyFont="1" applyFill="1" applyBorder="1">
      <alignment horizontal="left" vertical="top" wrapText="1"/>
    </xf>
    <xf numFmtId="0" fontId="11" fillId="0" borderId="0" xfId="0" applyFont="1" applyBorder="1" applyAlignment="1" applyProtection="1">
      <alignment horizontal="right" wrapText="1"/>
    </xf>
    <xf numFmtId="0" fontId="1" fillId="0" borderId="0" xfId="0" applyFont="1" applyBorder="1" applyAlignment="1" applyProtection="1">
      <alignment horizontal="right" wrapText="1"/>
    </xf>
    <xf numFmtId="49" fontId="3" fillId="0" borderId="0" xfId="0" applyNumberFormat="1" applyFont="1" applyBorder="1" applyAlignment="1" applyProtection="1">
      <alignment horizontal="center" wrapText="1"/>
    </xf>
    <xf numFmtId="0" fontId="6" fillId="0" borderId="1" xfId="0" applyNumberFormat="1" applyFont="1" applyBorder="1" applyAlignment="1">
      <alignment horizontal="center"/>
    </xf>
    <xf numFmtId="167" fontId="6" fillId="2" borderId="1" xfId="21" applyNumberFormat="1" applyFont="1" applyFill="1" applyBorder="1" applyAlignment="1" applyProtection="1">
      <alignment horizontal="center" vertical="center" wrapText="1"/>
    </xf>
    <xf numFmtId="165" fontId="6" fillId="2" borderId="1" xfId="21" applyNumberFormat="1" applyFont="1" applyFill="1" applyBorder="1" applyAlignment="1" applyProtection="1">
      <alignment horizontal="center" vertical="center" wrapText="1"/>
    </xf>
    <xf numFmtId="165" fontId="7" fillId="2" borderId="1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Border="1" applyAlignment="1">
      <alignment horizontal="center"/>
    </xf>
    <xf numFmtId="0" fontId="5" fillId="0" borderId="10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</cellXfs>
  <cellStyles count="23">
    <cellStyle name="ex64" xfId="20"/>
    <cellStyle name="ex65" xfId="17"/>
    <cellStyle name="ex72" xfId="11"/>
    <cellStyle name="ex73" xfId="12"/>
    <cellStyle name="ex77" xfId="22"/>
    <cellStyle name="ex87" xfId="1"/>
    <cellStyle name="st68" xfId="18"/>
    <cellStyle name="st69" xfId="19"/>
    <cellStyle name="st70" xfId="13"/>
    <cellStyle name="st71" xfId="14"/>
    <cellStyle name="st72" xfId="15"/>
    <cellStyle name="st73" xfId="16"/>
    <cellStyle name="st82" xfId="2"/>
    <cellStyle name="st83" xfId="3"/>
    <cellStyle name="st84" xfId="4"/>
    <cellStyle name="st85" xfId="5"/>
    <cellStyle name="st86" xfId="6"/>
    <cellStyle name="st87" xfId="7"/>
    <cellStyle name="st88" xfId="8"/>
    <cellStyle name="st89" xfId="9"/>
    <cellStyle name="Обычный" xfId="0" builtinId="0"/>
    <cellStyle name="Обычный 2" xfId="10"/>
    <cellStyle name="Финансовый" xfId="2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K99"/>
  <sheetViews>
    <sheetView showGridLines="0" workbookViewId="0">
      <selection activeCell="I107" sqref="I107"/>
    </sheetView>
  </sheetViews>
  <sheetFormatPr defaultRowHeight="12.75" customHeight="1"/>
  <cols>
    <col min="1" max="1" width="18.42578125" customWidth="1"/>
    <col min="2" max="2" width="22.5703125" customWidth="1"/>
    <col min="3" max="3" width="10.85546875" customWidth="1"/>
    <col min="4" max="4" width="11.42578125" customWidth="1"/>
    <col min="5" max="5" width="13" customWidth="1"/>
    <col min="6" max="6" width="8.28515625" customWidth="1"/>
    <col min="7" max="7" width="10.5703125" customWidth="1"/>
    <col min="8" max="8" width="13.140625" customWidth="1"/>
    <col min="9" max="11" width="9.140625" customWidth="1"/>
  </cols>
  <sheetData>
    <row r="1" spans="1:11" ht="26.1" customHeight="1">
      <c r="A1" s="65" t="s">
        <v>5</v>
      </c>
      <c r="B1" s="66"/>
      <c r="C1" s="66"/>
      <c r="D1" s="66"/>
      <c r="E1" s="66"/>
      <c r="F1" s="66"/>
      <c r="G1" s="66"/>
      <c r="H1" s="1"/>
      <c r="I1" s="1"/>
      <c r="J1" s="1"/>
      <c r="K1" s="1"/>
    </row>
    <row r="2" spans="1:11" ht="15.75">
      <c r="A2" s="2"/>
      <c r="B2" s="1"/>
      <c r="C2" s="6" t="s">
        <v>4</v>
      </c>
      <c r="D2" s="1"/>
      <c r="E2" s="1"/>
      <c r="F2" s="1"/>
      <c r="G2" s="1"/>
      <c r="H2" s="1"/>
      <c r="I2" s="1"/>
      <c r="J2" s="1"/>
      <c r="K2" s="1"/>
    </row>
    <row r="3" spans="1:11" ht="34.5" customHeight="1">
      <c r="A3" s="67" t="s">
        <v>275</v>
      </c>
      <c r="B3" s="67"/>
      <c r="C3" s="67"/>
      <c r="D3" s="67"/>
      <c r="E3" s="67"/>
      <c r="F3" s="67"/>
      <c r="G3" s="67"/>
      <c r="H3" s="3"/>
      <c r="I3" s="3"/>
      <c r="J3" s="3"/>
      <c r="K3" s="3"/>
    </row>
    <row r="4" spans="1:11">
      <c r="B4" s="1"/>
      <c r="C4" s="1"/>
      <c r="D4" s="1"/>
      <c r="F4" s="1"/>
      <c r="G4" s="5" t="s">
        <v>3</v>
      </c>
      <c r="H4" s="1"/>
      <c r="I4" s="1"/>
      <c r="J4" s="1"/>
      <c r="K4" s="1"/>
    </row>
    <row r="5" spans="1:11" ht="116.45" customHeight="1">
      <c r="A5" s="4" t="s">
        <v>0</v>
      </c>
      <c r="B5" s="4" t="s">
        <v>1</v>
      </c>
      <c r="C5" s="7" t="s">
        <v>134</v>
      </c>
      <c r="D5" s="7" t="s">
        <v>136</v>
      </c>
      <c r="E5" s="7" t="s">
        <v>135</v>
      </c>
      <c r="F5" s="8" t="s">
        <v>137</v>
      </c>
      <c r="G5" s="9" t="s">
        <v>138</v>
      </c>
    </row>
    <row r="6" spans="1:11" ht="31.5">
      <c r="A6" s="25" t="s">
        <v>157</v>
      </c>
      <c r="B6" s="35" t="s">
        <v>158</v>
      </c>
      <c r="C6" s="69">
        <f>C7+C13+C18+C27+C29+C35+C42+C47+C62+C40</f>
        <v>83817.299999999988</v>
      </c>
      <c r="D6" s="69">
        <f>D7+D13+D18+D27+D29+D35+D42+D47+D62+D40</f>
        <v>337200.30000000005</v>
      </c>
      <c r="E6" s="69">
        <f>E7+E13+E18+E27+E29+E35+E42+E47+E62+E40</f>
        <v>84738</v>
      </c>
      <c r="F6" s="27">
        <f>E6*100/D6</f>
        <v>25.129870880897791</v>
      </c>
      <c r="G6" s="28">
        <f>E6*100/C6-100</f>
        <v>1.0984605803336649</v>
      </c>
    </row>
    <row r="7" spans="1:11" ht="21">
      <c r="A7" s="25" t="s">
        <v>159</v>
      </c>
      <c r="B7" s="35" t="s">
        <v>160</v>
      </c>
      <c r="C7" s="70">
        <f>C8+C9+C10</f>
        <v>62641.799999999996</v>
      </c>
      <c r="D7" s="26">
        <f>D8+D9+D10+D12+D11</f>
        <v>267807.40000000002</v>
      </c>
      <c r="E7" s="70">
        <f>E8+E9+E10+E11+E12</f>
        <v>63723.5</v>
      </c>
      <c r="F7" s="27">
        <f t="shared" ref="F7:F50" si="0">E7*100/D7</f>
        <v>23.794525468676369</v>
      </c>
      <c r="G7" s="28">
        <f t="shared" ref="G7:G48" si="1">E7*100/C7-100</f>
        <v>1.7268022310980911</v>
      </c>
    </row>
    <row r="8" spans="1:11" ht="112.5">
      <c r="A8" s="30" t="s">
        <v>161</v>
      </c>
      <c r="B8" s="31" t="s">
        <v>162</v>
      </c>
      <c r="C8" s="71">
        <v>60903.7</v>
      </c>
      <c r="D8" s="71">
        <v>263869.40000000002</v>
      </c>
      <c r="E8" s="71">
        <v>63068.9</v>
      </c>
      <c r="F8" s="33">
        <f t="shared" si="0"/>
        <v>23.901558877232446</v>
      </c>
      <c r="G8" s="34">
        <f t="shared" si="1"/>
        <v>3.5551206248553058</v>
      </c>
    </row>
    <row r="9" spans="1:11" ht="180">
      <c r="A9" s="30" t="s">
        <v>163</v>
      </c>
      <c r="B9" s="55" t="s">
        <v>164</v>
      </c>
      <c r="C9" s="71">
        <v>303</v>
      </c>
      <c r="D9" s="71">
        <v>1090</v>
      </c>
      <c r="E9" s="71">
        <v>110.6</v>
      </c>
      <c r="F9" s="33">
        <f t="shared" si="0"/>
        <v>10.146788990825687</v>
      </c>
      <c r="G9" s="34">
        <f t="shared" si="1"/>
        <v>-63.4983498349835</v>
      </c>
    </row>
    <row r="10" spans="1:11" ht="67.5">
      <c r="A10" s="30" t="s">
        <v>165</v>
      </c>
      <c r="B10" s="31" t="s">
        <v>166</v>
      </c>
      <c r="C10" s="71">
        <v>1435.1</v>
      </c>
      <c r="D10" s="71">
        <v>2768</v>
      </c>
      <c r="E10" s="71">
        <v>435.4</v>
      </c>
      <c r="F10" s="33">
        <f t="shared" si="0"/>
        <v>15.729768786127167</v>
      </c>
      <c r="G10" s="34">
        <f t="shared" si="1"/>
        <v>-69.660650825726435</v>
      </c>
    </row>
    <row r="11" spans="1:11" ht="127.5" customHeight="1">
      <c r="A11" s="30" t="s">
        <v>167</v>
      </c>
      <c r="B11" s="56" t="s">
        <v>168</v>
      </c>
      <c r="C11" s="71"/>
      <c r="D11" s="71">
        <v>80</v>
      </c>
      <c r="E11" s="71">
        <v>101</v>
      </c>
      <c r="F11" s="33">
        <f t="shared" si="0"/>
        <v>126.25</v>
      </c>
      <c r="G11" s="34"/>
    </row>
    <row r="12" spans="1:11" ht="157.5">
      <c r="A12" s="30" t="s">
        <v>169</v>
      </c>
      <c r="B12" s="57" t="s">
        <v>170</v>
      </c>
      <c r="C12" s="71"/>
      <c r="D12" s="71"/>
      <c r="E12" s="71">
        <v>7.6</v>
      </c>
      <c r="F12" s="33"/>
      <c r="G12" s="34"/>
    </row>
    <row r="13" spans="1:11" ht="63">
      <c r="A13" s="25" t="s">
        <v>171</v>
      </c>
      <c r="B13" s="35" t="s">
        <v>172</v>
      </c>
      <c r="C13" s="70">
        <f>C14+C15+C16+C17</f>
        <v>4940.1000000000004</v>
      </c>
      <c r="D13" s="70">
        <f>D14+D15+D16+D17</f>
        <v>22439.7</v>
      </c>
      <c r="E13" s="70">
        <f>E14+E15+E16+E17</f>
        <v>5031.4000000000005</v>
      </c>
      <c r="F13" s="27">
        <f t="shared" si="0"/>
        <v>22.421868385049713</v>
      </c>
      <c r="G13" s="28">
        <f t="shared" si="1"/>
        <v>1.8481407258962435</v>
      </c>
    </row>
    <row r="14" spans="1:11" ht="180">
      <c r="A14" s="30" t="s">
        <v>173</v>
      </c>
      <c r="B14" s="55" t="s">
        <v>174</v>
      </c>
      <c r="C14" s="71">
        <v>2241.9</v>
      </c>
      <c r="D14" s="71">
        <v>10303.5</v>
      </c>
      <c r="E14" s="71">
        <v>2258</v>
      </c>
      <c r="F14" s="33">
        <f t="shared" si="0"/>
        <v>21.914883292085214</v>
      </c>
      <c r="G14" s="34">
        <f t="shared" si="1"/>
        <v>0.71814086266113009</v>
      </c>
    </row>
    <row r="15" spans="1:11" ht="202.5">
      <c r="A15" s="30" t="s">
        <v>175</v>
      </c>
      <c r="B15" s="55" t="s">
        <v>176</v>
      </c>
      <c r="C15" s="71">
        <v>14.6</v>
      </c>
      <c r="D15" s="71">
        <v>58.7</v>
      </c>
      <c r="E15" s="71">
        <v>15.8</v>
      </c>
      <c r="F15" s="33">
        <f t="shared" si="0"/>
        <v>26.916524701873932</v>
      </c>
      <c r="G15" s="34">
        <f t="shared" si="1"/>
        <v>8.2191780821917888</v>
      </c>
    </row>
    <row r="16" spans="1:11" ht="180">
      <c r="A16" s="30" t="s">
        <v>177</v>
      </c>
      <c r="B16" s="55" t="s">
        <v>178</v>
      </c>
      <c r="C16" s="71">
        <v>3146.6</v>
      </c>
      <c r="D16" s="71">
        <v>12077.5</v>
      </c>
      <c r="E16" s="71">
        <v>3160.9</v>
      </c>
      <c r="F16" s="33">
        <f t="shared" si="0"/>
        <v>26.171807079279652</v>
      </c>
      <c r="G16" s="34">
        <f t="shared" si="1"/>
        <v>0.45445878090637848</v>
      </c>
    </row>
    <row r="17" spans="1:7" ht="180">
      <c r="A17" s="30" t="s">
        <v>179</v>
      </c>
      <c r="B17" s="55" t="s">
        <v>180</v>
      </c>
      <c r="C17" s="71">
        <v>-463</v>
      </c>
      <c r="D17" s="71"/>
      <c r="E17" s="71">
        <v>-403.3</v>
      </c>
      <c r="F17" s="33"/>
      <c r="G17" s="34">
        <f t="shared" si="1"/>
        <v>-12.894168466522672</v>
      </c>
    </row>
    <row r="18" spans="1:7" ht="21">
      <c r="A18" s="25" t="s">
        <v>181</v>
      </c>
      <c r="B18" s="35" t="s">
        <v>182</v>
      </c>
      <c r="C18" s="26">
        <f>C19+C21+C22+C24+C26+C23+C20</f>
        <v>11535.6</v>
      </c>
      <c r="D18" s="26">
        <f>D19+D21+D22+D24+D26</f>
        <v>24519.9</v>
      </c>
      <c r="E18" s="26">
        <f>E19+E21+E22+E24+E26+E20+E23+E25</f>
        <v>5077.2999999999993</v>
      </c>
      <c r="F18" s="27">
        <f t="shared" si="0"/>
        <v>20.706854432522153</v>
      </c>
      <c r="G18" s="28">
        <f t="shared" si="1"/>
        <v>-55.985817816151744</v>
      </c>
    </row>
    <row r="19" spans="1:7" ht="45">
      <c r="A19" s="30" t="s">
        <v>183</v>
      </c>
      <c r="B19" s="31" t="s">
        <v>184</v>
      </c>
      <c r="C19" s="71">
        <v>2346.6999999999998</v>
      </c>
      <c r="D19" s="71">
        <v>5495</v>
      </c>
      <c r="E19" s="71">
        <v>1631.4</v>
      </c>
      <c r="F19" s="33">
        <f t="shared" si="0"/>
        <v>29.688808007279345</v>
      </c>
      <c r="G19" s="34">
        <f t="shared" si="1"/>
        <v>-30.481101120722712</v>
      </c>
    </row>
    <row r="20" spans="1:7" ht="67.5">
      <c r="A20" s="30" t="s">
        <v>185</v>
      </c>
      <c r="B20" s="31" t="s">
        <v>186</v>
      </c>
      <c r="C20" s="71"/>
      <c r="D20" s="71"/>
      <c r="E20" s="71">
        <v>-0.2</v>
      </c>
      <c r="F20" s="33"/>
      <c r="G20" s="34"/>
    </row>
    <row r="21" spans="1:7" ht="112.5">
      <c r="A21" s="30" t="s">
        <v>187</v>
      </c>
      <c r="B21" s="31" t="s">
        <v>188</v>
      </c>
      <c r="C21" s="71">
        <v>1712.6</v>
      </c>
      <c r="D21" s="71">
        <v>5488</v>
      </c>
      <c r="E21" s="71">
        <v>1472.4</v>
      </c>
      <c r="F21" s="33">
        <f t="shared" si="0"/>
        <v>26.82944606413994</v>
      </c>
      <c r="G21" s="34">
        <f t="shared" si="1"/>
        <v>-14.025458367394606</v>
      </c>
    </row>
    <row r="22" spans="1:7" ht="33.75">
      <c r="A22" s="30" t="s">
        <v>189</v>
      </c>
      <c r="B22" s="31" t="s">
        <v>190</v>
      </c>
      <c r="C22" s="71">
        <v>2177</v>
      </c>
      <c r="D22" s="71">
        <v>1925</v>
      </c>
      <c r="E22" s="71">
        <v>2038.3</v>
      </c>
      <c r="F22" s="33">
        <f t="shared" si="0"/>
        <v>105.88571428571429</v>
      </c>
      <c r="G22" s="34">
        <f t="shared" si="1"/>
        <v>-6.3711529627928343</v>
      </c>
    </row>
    <row r="23" spans="1:7" ht="56.25">
      <c r="A23" s="30" t="s">
        <v>191</v>
      </c>
      <c r="B23" s="31" t="s">
        <v>192</v>
      </c>
      <c r="C23" s="71"/>
      <c r="D23" s="71"/>
      <c r="E23" s="71">
        <v>-10.1</v>
      </c>
      <c r="F23" s="33"/>
      <c r="G23" s="34"/>
    </row>
    <row r="24" spans="1:7" ht="22.5">
      <c r="A24" s="30" t="s">
        <v>193</v>
      </c>
      <c r="B24" s="31" t="s">
        <v>194</v>
      </c>
      <c r="C24" s="71">
        <v>5150.2</v>
      </c>
      <c r="D24" s="71">
        <v>10791.9</v>
      </c>
      <c r="E24" s="71">
        <v>-1124.3</v>
      </c>
      <c r="F24" s="33">
        <f t="shared" si="0"/>
        <v>-10.417998684198334</v>
      </c>
      <c r="G24" s="34">
        <f t="shared" si="1"/>
        <v>-121.83022018562386</v>
      </c>
    </row>
    <row r="25" spans="1:7" ht="45">
      <c r="A25" s="30" t="s">
        <v>195</v>
      </c>
      <c r="B25" s="57" t="s">
        <v>196</v>
      </c>
      <c r="C25" s="71"/>
      <c r="D25" s="71"/>
      <c r="E25" s="71">
        <v>-0.8</v>
      </c>
      <c r="F25" s="33"/>
      <c r="G25" s="34"/>
    </row>
    <row r="26" spans="1:7" ht="56.25">
      <c r="A26" s="30" t="s">
        <v>197</v>
      </c>
      <c r="B26" s="31" t="s">
        <v>198</v>
      </c>
      <c r="C26" s="71">
        <v>149.1</v>
      </c>
      <c r="D26" s="71">
        <v>820</v>
      </c>
      <c r="E26" s="71">
        <v>1070.5999999999999</v>
      </c>
      <c r="F26" s="33">
        <f t="shared" si="0"/>
        <v>130.56097560975607</v>
      </c>
      <c r="G26" s="34">
        <f t="shared" si="1"/>
        <v>618.04158283031518</v>
      </c>
    </row>
    <row r="27" spans="1:7" ht="21">
      <c r="A27" s="25" t="s">
        <v>199</v>
      </c>
      <c r="B27" s="35" t="s">
        <v>200</v>
      </c>
      <c r="C27" s="26">
        <f>C28</f>
        <v>1253.9000000000001</v>
      </c>
      <c r="D27" s="26">
        <f>D28</f>
        <v>4000</v>
      </c>
      <c r="E27" s="26">
        <f>E28</f>
        <v>844.1</v>
      </c>
      <c r="F27" s="27">
        <f t="shared" si="0"/>
        <v>21.102499999999999</v>
      </c>
      <c r="G27" s="28">
        <f t="shared" si="1"/>
        <v>-32.682032059972883</v>
      </c>
    </row>
    <row r="28" spans="1:7" ht="67.5">
      <c r="A28" s="30" t="s">
        <v>201</v>
      </c>
      <c r="B28" s="31" t="s">
        <v>202</v>
      </c>
      <c r="C28" s="71">
        <v>1253.9000000000001</v>
      </c>
      <c r="D28" s="71">
        <v>4000</v>
      </c>
      <c r="E28" s="71">
        <v>844.1</v>
      </c>
      <c r="F28" s="33">
        <f t="shared" si="0"/>
        <v>21.102499999999999</v>
      </c>
      <c r="G28" s="34">
        <f t="shared" si="1"/>
        <v>-32.682032059972883</v>
      </c>
    </row>
    <row r="29" spans="1:7" ht="73.5">
      <c r="A29" s="25" t="s">
        <v>203</v>
      </c>
      <c r="B29" s="35" t="s">
        <v>204</v>
      </c>
      <c r="C29" s="26">
        <f>C30+C31+C32+C33+C34</f>
        <v>2147.4</v>
      </c>
      <c r="D29" s="26">
        <f>D30+D31+D32+D33+D34</f>
        <v>12273.3</v>
      </c>
      <c r="E29" s="26">
        <f>E30+E31+E32+E33+E34</f>
        <v>5536.4</v>
      </c>
      <c r="F29" s="27">
        <f t="shared" si="0"/>
        <v>45.109302306633097</v>
      </c>
      <c r="G29" s="28">
        <f t="shared" si="1"/>
        <v>157.81875756729067</v>
      </c>
    </row>
    <row r="30" spans="1:7" ht="146.25">
      <c r="A30" s="58" t="s">
        <v>205</v>
      </c>
      <c r="B30" s="55" t="s">
        <v>206</v>
      </c>
      <c r="C30" s="71">
        <v>2003.7</v>
      </c>
      <c r="D30" s="71">
        <v>7500</v>
      </c>
      <c r="E30" s="71">
        <v>1796.6</v>
      </c>
      <c r="F30" s="33">
        <f t="shared" si="0"/>
        <v>23.954666666666668</v>
      </c>
      <c r="G30" s="34">
        <f t="shared" si="1"/>
        <v>-10.335878624544591</v>
      </c>
    </row>
    <row r="31" spans="1:7" ht="123.75">
      <c r="A31" s="30" t="s">
        <v>207</v>
      </c>
      <c r="B31" s="31" t="s">
        <v>208</v>
      </c>
      <c r="C31" s="71">
        <v>1.1000000000000001</v>
      </c>
      <c r="D31" s="71">
        <v>3.3</v>
      </c>
      <c r="E31" s="71">
        <v>3.4</v>
      </c>
      <c r="F31" s="33">
        <f t="shared" si="0"/>
        <v>103.03030303030303</v>
      </c>
      <c r="G31" s="34">
        <f t="shared" si="1"/>
        <v>209.09090909090907</v>
      </c>
    </row>
    <row r="32" spans="1:7" ht="101.25">
      <c r="A32" s="30" t="s">
        <v>209</v>
      </c>
      <c r="B32" s="31" t="s">
        <v>210</v>
      </c>
      <c r="C32" s="71">
        <v>81.7</v>
      </c>
      <c r="D32" s="71">
        <v>180</v>
      </c>
      <c r="E32" s="71">
        <v>60.3</v>
      </c>
      <c r="F32" s="33">
        <f t="shared" si="0"/>
        <v>33.5</v>
      </c>
      <c r="G32" s="34">
        <f t="shared" si="1"/>
        <v>-26.193390452876386</v>
      </c>
    </row>
    <row r="33" spans="1:7" ht="56.25">
      <c r="A33" s="30" t="s">
        <v>211</v>
      </c>
      <c r="B33" s="31" t="s">
        <v>212</v>
      </c>
      <c r="C33" s="71">
        <v>42.9</v>
      </c>
      <c r="D33" s="71">
        <v>4500</v>
      </c>
      <c r="E33" s="71">
        <v>3674.9</v>
      </c>
      <c r="F33" s="33">
        <f t="shared" si="0"/>
        <v>81.664444444444442</v>
      </c>
      <c r="G33" s="34">
        <f t="shared" si="1"/>
        <v>8466.2004662004656</v>
      </c>
    </row>
    <row r="34" spans="1:7" ht="135">
      <c r="A34" s="30" t="s">
        <v>213</v>
      </c>
      <c r="B34" s="31" t="s">
        <v>214</v>
      </c>
      <c r="C34" s="71">
        <v>18</v>
      </c>
      <c r="D34" s="71">
        <v>90</v>
      </c>
      <c r="E34" s="71">
        <v>1.2</v>
      </c>
      <c r="F34" s="33">
        <f t="shared" si="0"/>
        <v>1.3333333333333333</v>
      </c>
      <c r="G34" s="34">
        <f t="shared" si="1"/>
        <v>-93.333333333333329</v>
      </c>
    </row>
    <row r="35" spans="1:7" ht="42">
      <c r="A35" s="25" t="s">
        <v>215</v>
      </c>
      <c r="B35" s="35" t="s">
        <v>216</v>
      </c>
      <c r="C35" s="70">
        <f>C36+C38+C37</f>
        <v>292.60000000000002</v>
      </c>
      <c r="D35" s="70">
        <f>D36+D38+D37</f>
        <v>479.5</v>
      </c>
      <c r="E35" s="70">
        <f>E36+E38+E37+E39</f>
        <v>253.2</v>
      </c>
      <c r="F35" s="27">
        <f t="shared" si="0"/>
        <v>52.805005213764339</v>
      </c>
      <c r="G35" s="28">
        <f t="shared" si="1"/>
        <v>-13.465481886534519</v>
      </c>
    </row>
    <row r="36" spans="1:7" ht="45">
      <c r="A36" s="30" t="s">
        <v>217</v>
      </c>
      <c r="B36" s="31" t="s">
        <v>218</v>
      </c>
      <c r="C36" s="71">
        <v>180.6</v>
      </c>
      <c r="D36" s="71">
        <v>254.8</v>
      </c>
      <c r="E36" s="71">
        <v>120.5</v>
      </c>
      <c r="F36" s="33">
        <f t="shared" si="0"/>
        <v>47.291993720565145</v>
      </c>
      <c r="G36" s="34">
        <f t="shared" si="1"/>
        <v>-33.277962347729783</v>
      </c>
    </row>
    <row r="37" spans="1:7" ht="33.75">
      <c r="A37" s="30" t="s">
        <v>219</v>
      </c>
      <c r="B37" s="31" t="s">
        <v>220</v>
      </c>
      <c r="C37" s="71">
        <v>45.6</v>
      </c>
      <c r="D37" s="71">
        <v>176.8</v>
      </c>
      <c r="E37" s="71">
        <v>51.3</v>
      </c>
      <c r="F37" s="33">
        <f t="shared" si="0"/>
        <v>29.015837104072396</v>
      </c>
      <c r="G37" s="34">
        <f t="shared" si="1"/>
        <v>12.5</v>
      </c>
    </row>
    <row r="38" spans="1:7" ht="22.5">
      <c r="A38" s="30" t="s">
        <v>221</v>
      </c>
      <c r="B38" s="31" t="s">
        <v>222</v>
      </c>
      <c r="C38" s="71">
        <v>66.400000000000006</v>
      </c>
      <c r="D38" s="71">
        <v>47.9</v>
      </c>
      <c r="E38" s="71">
        <v>81.2</v>
      </c>
      <c r="F38" s="33">
        <f t="shared" si="0"/>
        <v>169.51983298538622</v>
      </c>
      <c r="G38" s="34">
        <f t="shared" si="1"/>
        <v>22.289156626506013</v>
      </c>
    </row>
    <row r="39" spans="1:7" ht="22.5">
      <c r="A39" s="30" t="s">
        <v>223</v>
      </c>
      <c r="B39" s="59" t="s">
        <v>224</v>
      </c>
      <c r="C39" s="71"/>
      <c r="D39" s="71"/>
      <c r="E39" s="71">
        <v>0.2</v>
      </c>
      <c r="F39" s="33"/>
      <c r="G39" s="34"/>
    </row>
    <row r="40" spans="1:7" ht="52.5">
      <c r="A40" s="25" t="s">
        <v>225</v>
      </c>
      <c r="B40" s="35" t="s">
        <v>226</v>
      </c>
      <c r="C40" s="70">
        <f>C41</f>
        <v>36.4</v>
      </c>
      <c r="D40" s="70">
        <f>D41</f>
        <v>426.2</v>
      </c>
      <c r="E40" s="70">
        <f>E41</f>
        <v>459</v>
      </c>
      <c r="F40" s="27">
        <f t="shared" ref="F40:F41" si="2">E40*100/D40</f>
        <v>107.69591740966682</v>
      </c>
      <c r="G40" s="28">
        <f t="shared" ref="G40:G41" si="3">E40*100/C40-100</f>
        <v>1160.9890109890111</v>
      </c>
    </row>
    <row r="41" spans="1:7" ht="33.75">
      <c r="A41" s="30" t="s">
        <v>227</v>
      </c>
      <c r="B41" s="31" t="s">
        <v>228</v>
      </c>
      <c r="C41" s="71">
        <v>36.4</v>
      </c>
      <c r="D41" s="71">
        <v>426.2</v>
      </c>
      <c r="E41" s="71">
        <v>459</v>
      </c>
      <c r="F41" s="33">
        <f t="shared" si="2"/>
        <v>107.69591740966682</v>
      </c>
      <c r="G41" s="34">
        <f t="shared" si="3"/>
        <v>1160.9890109890111</v>
      </c>
    </row>
    <row r="42" spans="1:7" ht="42">
      <c r="A42" s="25" t="s">
        <v>229</v>
      </c>
      <c r="B42" s="35" t="s">
        <v>230</v>
      </c>
      <c r="C42" s="70">
        <f>C43+C45</f>
        <v>448.70000000000005</v>
      </c>
      <c r="D42" s="70">
        <f>D43+D45+D44</f>
        <v>3600</v>
      </c>
      <c r="E42" s="70">
        <f>E43+E45+E44+E46</f>
        <v>2201.6000000000004</v>
      </c>
      <c r="F42" s="27">
        <f t="shared" si="0"/>
        <v>61.155555555555566</v>
      </c>
      <c r="G42" s="28">
        <f t="shared" si="1"/>
        <v>390.66191219077336</v>
      </c>
    </row>
    <row r="43" spans="1:7" ht="96.75" customHeight="1">
      <c r="A43" s="30" t="s">
        <v>231</v>
      </c>
      <c r="B43" s="31" t="s">
        <v>232</v>
      </c>
      <c r="C43" s="71">
        <v>116.9</v>
      </c>
      <c r="D43" s="71">
        <v>3000</v>
      </c>
      <c r="E43" s="71">
        <v>496.3</v>
      </c>
      <c r="F43" s="33">
        <f t="shared" si="0"/>
        <v>16.543333333333333</v>
      </c>
      <c r="G43" s="34">
        <f t="shared" si="1"/>
        <v>324.55089820359279</v>
      </c>
    </row>
    <row r="44" spans="1:7" ht="148.5" customHeight="1">
      <c r="A44" s="30" t="s">
        <v>233</v>
      </c>
      <c r="B44" s="59" t="s">
        <v>234</v>
      </c>
      <c r="C44" s="71"/>
      <c r="D44" s="71">
        <v>600</v>
      </c>
      <c r="E44" s="71">
        <v>460.9</v>
      </c>
      <c r="F44" s="33">
        <f t="shared" si="0"/>
        <v>76.816666666666663</v>
      </c>
      <c r="G44" s="34"/>
    </row>
    <row r="45" spans="1:7" ht="135">
      <c r="A45" s="30" t="s">
        <v>235</v>
      </c>
      <c r="B45" s="55" t="s">
        <v>236</v>
      </c>
      <c r="C45" s="71">
        <v>331.8</v>
      </c>
      <c r="D45" s="71"/>
      <c r="E45" s="71"/>
      <c r="F45" s="33"/>
      <c r="G45" s="34">
        <f t="shared" ref="G45" si="4">E45*100/C45-100</f>
        <v>-100</v>
      </c>
    </row>
    <row r="46" spans="1:7" ht="101.25">
      <c r="A46" s="30" t="s">
        <v>237</v>
      </c>
      <c r="B46" s="59" t="s">
        <v>238</v>
      </c>
      <c r="C46" s="71"/>
      <c r="D46" s="71"/>
      <c r="E46" s="71">
        <v>1244.4000000000001</v>
      </c>
      <c r="F46" s="33"/>
      <c r="G46" s="34"/>
    </row>
    <row r="47" spans="1:7" ht="21">
      <c r="A47" s="25" t="s">
        <v>239</v>
      </c>
      <c r="B47" s="35" t="s">
        <v>240</v>
      </c>
      <c r="C47" s="70">
        <f>SUM(C48+C50+C57+C59+C60+C49+C51+C54+C56+C61+C53+C58+C52+C55)</f>
        <v>594.09999999999991</v>
      </c>
      <c r="D47" s="70">
        <f>SUM(D48+D50+D57+D59+D60+D49+D51+D54+D56+D61+D53+D58+D52+D55)</f>
        <v>1654.3</v>
      </c>
      <c r="E47" s="70">
        <f>SUM(E48+E50+E57+E59+E60+E49+E51+E54+E56+E61+E53+E58+E52+E55)</f>
        <v>1032.0999999999999</v>
      </c>
      <c r="F47" s="27">
        <f t="shared" si="0"/>
        <v>62.388925829656039</v>
      </c>
      <c r="G47" s="28">
        <f t="shared" si="1"/>
        <v>73.724962127587958</v>
      </c>
    </row>
    <row r="48" spans="1:7" ht="138" customHeight="1">
      <c r="A48" s="60" t="s">
        <v>241</v>
      </c>
      <c r="B48" s="61" t="s">
        <v>242</v>
      </c>
      <c r="C48" s="71">
        <v>0.1</v>
      </c>
      <c r="D48" s="71">
        <v>0.6</v>
      </c>
      <c r="E48" s="71">
        <v>12.8</v>
      </c>
      <c r="F48" s="33">
        <f t="shared" si="0"/>
        <v>2133.3333333333335</v>
      </c>
      <c r="G48" s="34">
        <f t="shared" si="1"/>
        <v>12700</v>
      </c>
    </row>
    <row r="49" spans="1:7" ht="172.5" customHeight="1">
      <c r="A49" s="60" t="s">
        <v>243</v>
      </c>
      <c r="B49" s="62" t="s">
        <v>244</v>
      </c>
      <c r="C49" s="71"/>
      <c r="D49" s="71">
        <v>4.5</v>
      </c>
      <c r="E49" s="71">
        <v>135.19999999999999</v>
      </c>
      <c r="F49" s="33">
        <f t="shared" si="0"/>
        <v>3004.4444444444439</v>
      </c>
      <c r="G49" s="34"/>
    </row>
    <row r="50" spans="1:7" ht="138" customHeight="1">
      <c r="A50" s="60" t="s">
        <v>245</v>
      </c>
      <c r="B50" s="61" t="s">
        <v>246</v>
      </c>
      <c r="C50" s="71">
        <v>0.5</v>
      </c>
      <c r="D50" s="71">
        <v>2.2000000000000002</v>
      </c>
      <c r="E50" s="71">
        <v>13.9</v>
      </c>
      <c r="F50" s="33">
        <f t="shared" si="0"/>
        <v>631.81818181818176</v>
      </c>
      <c r="G50" s="34">
        <f t="shared" ref="G50" si="5">E50*100/C50-100</f>
        <v>2680</v>
      </c>
    </row>
    <row r="51" spans="1:7" ht="157.5">
      <c r="A51" s="60" t="s">
        <v>247</v>
      </c>
      <c r="B51" s="62" t="s">
        <v>248</v>
      </c>
      <c r="C51" s="71"/>
      <c r="D51" s="71"/>
      <c r="E51" s="71">
        <v>500</v>
      </c>
      <c r="F51" s="33"/>
      <c r="G51" s="34"/>
    </row>
    <row r="52" spans="1:7" ht="146.25">
      <c r="A52" s="60" t="s">
        <v>249</v>
      </c>
      <c r="B52" s="63" t="s">
        <v>250</v>
      </c>
      <c r="C52" s="71"/>
      <c r="D52" s="71"/>
      <c r="E52" s="71">
        <v>3</v>
      </c>
      <c r="F52" s="33"/>
      <c r="G52" s="34"/>
    </row>
    <row r="53" spans="1:7" ht="171.75" customHeight="1">
      <c r="A53" s="60" t="s">
        <v>251</v>
      </c>
      <c r="B53" s="59" t="s">
        <v>252</v>
      </c>
      <c r="C53" s="71"/>
      <c r="D53" s="71"/>
      <c r="E53" s="71">
        <v>18.7</v>
      </c>
      <c r="F53" s="33"/>
      <c r="G53" s="34"/>
    </row>
    <row r="54" spans="1:7" ht="192.75" customHeight="1">
      <c r="A54" s="60" t="s">
        <v>253</v>
      </c>
      <c r="B54" s="62" t="s">
        <v>254</v>
      </c>
      <c r="C54" s="71"/>
      <c r="D54" s="71"/>
      <c r="E54" s="71">
        <v>10.9</v>
      </c>
      <c r="F54" s="33"/>
      <c r="G54" s="34"/>
    </row>
    <row r="55" spans="1:7" ht="157.5">
      <c r="A55" s="60" t="s">
        <v>255</v>
      </c>
      <c r="B55" s="61" t="s">
        <v>256</v>
      </c>
      <c r="C55" s="71"/>
      <c r="D55" s="71"/>
      <c r="E55" s="71">
        <v>0.5</v>
      </c>
      <c r="F55" s="33"/>
      <c r="G55" s="34"/>
    </row>
    <row r="56" spans="1:7" ht="146.25">
      <c r="A56" s="60" t="s">
        <v>257</v>
      </c>
      <c r="B56" s="62" t="s">
        <v>258</v>
      </c>
      <c r="C56" s="71"/>
      <c r="D56" s="71">
        <v>1</v>
      </c>
      <c r="E56" s="71">
        <v>7.3</v>
      </c>
      <c r="F56" s="33"/>
      <c r="G56" s="34"/>
    </row>
    <row r="57" spans="1:7" ht="157.5">
      <c r="A57" s="60" t="s">
        <v>259</v>
      </c>
      <c r="B57" s="61" t="s">
        <v>260</v>
      </c>
      <c r="C57" s="71">
        <v>1.2</v>
      </c>
      <c r="D57" s="71">
        <v>11</v>
      </c>
      <c r="E57" s="71">
        <v>107.9</v>
      </c>
      <c r="F57" s="33">
        <f t="shared" ref="F57" si="6">E57*100/D57</f>
        <v>980.90909090909088</v>
      </c>
      <c r="G57" s="34">
        <f t="shared" ref="G57" si="7">E57*100/C57-100</f>
        <v>8891.6666666666679</v>
      </c>
    </row>
    <row r="58" spans="1:7" ht="123.75">
      <c r="A58" s="60" t="s">
        <v>261</v>
      </c>
      <c r="B58" s="59" t="s">
        <v>262</v>
      </c>
      <c r="C58" s="71"/>
      <c r="D58" s="71"/>
      <c r="E58" s="71">
        <v>2.7</v>
      </c>
      <c r="F58" s="33"/>
      <c r="G58" s="34"/>
    </row>
    <row r="59" spans="1:7" ht="112.5">
      <c r="A59" s="60" t="s">
        <v>263</v>
      </c>
      <c r="B59" s="61" t="s">
        <v>264</v>
      </c>
      <c r="C59" s="71">
        <v>544.5</v>
      </c>
      <c r="D59" s="71">
        <v>1566</v>
      </c>
      <c r="E59" s="71">
        <v>137.30000000000001</v>
      </c>
      <c r="F59" s="33">
        <f t="shared" ref="F59:F60" si="8">E59*100/D59</f>
        <v>8.7675606641123895</v>
      </c>
      <c r="G59" s="34">
        <f t="shared" ref="G59:G60" si="9">E59*100/C59-100</f>
        <v>-74.784205693296599</v>
      </c>
    </row>
    <row r="60" spans="1:7" ht="123.75">
      <c r="A60" s="60" t="s">
        <v>265</v>
      </c>
      <c r="B60" s="61" t="s">
        <v>266</v>
      </c>
      <c r="C60" s="71">
        <v>47.8</v>
      </c>
      <c r="D60" s="71">
        <v>69</v>
      </c>
      <c r="E60" s="71">
        <v>5.9</v>
      </c>
      <c r="F60" s="33">
        <f t="shared" si="8"/>
        <v>8.5507246376811601</v>
      </c>
      <c r="G60" s="34">
        <f t="shared" si="9"/>
        <v>-87.656903765690373</v>
      </c>
    </row>
    <row r="61" spans="1:7" ht="168.75">
      <c r="A61" s="60" t="s">
        <v>267</v>
      </c>
      <c r="B61" s="64" t="s">
        <v>268</v>
      </c>
      <c r="C61" s="71"/>
      <c r="D61" s="71"/>
      <c r="E61" s="71">
        <v>76</v>
      </c>
      <c r="F61" s="33"/>
      <c r="G61" s="34"/>
    </row>
    <row r="62" spans="1:7" ht="21">
      <c r="A62" s="25" t="s">
        <v>269</v>
      </c>
      <c r="B62" s="35" t="s">
        <v>270</v>
      </c>
      <c r="C62" s="26">
        <f>C63+C64</f>
        <v>-73.3</v>
      </c>
      <c r="D62" s="26"/>
      <c r="E62" s="26">
        <f>E63+E64</f>
        <v>579.4</v>
      </c>
      <c r="F62" s="33"/>
      <c r="G62" s="28">
        <f t="shared" ref="G62" si="10">E62*100/C62-100</f>
        <v>-890.45020463847209</v>
      </c>
    </row>
    <row r="63" spans="1:7" ht="33.75">
      <c r="A63" s="30" t="s">
        <v>271</v>
      </c>
      <c r="B63" s="31" t="s">
        <v>272</v>
      </c>
      <c r="C63" s="71"/>
      <c r="D63" s="71"/>
      <c r="E63" s="71">
        <v>579.4</v>
      </c>
      <c r="F63" s="33"/>
      <c r="G63" s="34"/>
    </row>
    <row r="64" spans="1:7" ht="33.75">
      <c r="A64" s="30" t="s">
        <v>273</v>
      </c>
      <c r="B64" s="31" t="s">
        <v>274</v>
      </c>
      <c r="C64" s="71">
        <v>-73.3</v>
      </c>
      <c r="D64" s="71"/>
      <c r="E64" s="71"/>
      <c r="F64" s="33"/>
      <c r="G64" s="34">
        <f t="shared" ref="G64" si="11">E64*100/C64-100</f>
        <v>-100</v>
      </c>
    </row>
    <row r="65" spans="1:7" ht="21">
      <c r="A65" s="25" t="s">
        <v>7</v>
      </c>
      <c r="B65" s="35" t="s">
        <v>8</v>
      </c>
      <c r="C65" s="26">
        <f>C66+C91+C93</f>
        <v>173062.71109999999</v>
      </c>
      <c r="D65" s="26">
        <f>D66+D91+D93</f>
        <v>1087593.4179000002</v>
      </c>
      <c r="E65" s="26">
        <f>E66+E91+E93</f>
        <v>223507.1496</v>
      </c>
      <c r="F65" s="27">
        <f>E65*100/D65</f>
        <v>20.550616243298244</v>
      </c>
      <c r="G65" s="28">
        <f t="shared" ref="G65:G94" si="12">E65*100/C65-100</f>
        <v>29.14806903195452</v>
      </c>
    </row>
    <row r="66" spans="1:7" ht="63">
      <c r="A66" s="25" t="s">
        <v>9</v>
      </c>
      <c r="B66" s="35" t="s">
        <v>10</v>
      </c>
      <c r="C66" s="26">
        <f>C67+C70+C79+C88</f>
        <v>173056.87100000001</v>
      </c>
      <c r="D66" s="26">
        <f>D67+D70+D79+D88</f>
        <v>1087593.4179000002</v>
      </c>
      <c r="E66" s="26">
        <f>E67+E70+E79+E88</f>
        <v>223990.7427</v>
      </c>
      <c r="F66" s="27">
        <f t="shared" ref="F66:F69" si="13">E66*100/D66</f>
        <v>20.595080754763728</v>
      </c>
      <c r="G66" s="28">
        <f t="shared" si="12"/>
        <v>29.431869076148956</v>
      </c>
    </row>
    <row r="67" spans="1:7" ht="31.5">
      <c r="A67" s="25" t="s">
        <v>11</v>
      </c>
      <c r="B67" s="35" t="s">
        <v>12</v>
      </c>
      <c r="C67" s="29">
        <v>19276.650000000001</v>
      </c>
      <c r="D67" s="36">
        <v>95135.9</v>
      </c>
      <c r="E67" s="29">
        <v>23783.974999999999</v>
      </c>
      <c r="F67" s="27">
        <f t="shared" si="13"/>
        <v>25</v>
      </c>
      <c r="G67" s="28">
        <f>E67*100/C67-100</f>
        <v>23.382304497928828</v>
      </c>
    </row>
    <row r="68" spans="1:7" ht="45">
      <c r="A68" s="30" t="s">
        <v>13</v>
      </c>
      <c r="B68" s="31" t="s">
        <v>14</v>
      </c>
      <c r="C68" s="32">
        <v>15891</v>
      </c>
      <c r="D68" s="40">
        <v>49843.4</v>
      </c>
      <c r="E68" s="32">
        <v>12460.85</v>
      </c>
      <c r="F68" s="33">
        <f t="shared" si="13"/>
        <v>25</v>
      </c>
      <c r="G68" s="34">
        <f>E68*100/C68-100</f>
        <v>-21.585488641369324</v>
      </c>
    </row>
    <row r="69" spans="1:7" ht="67.5">
      <c r="A69" s="30" t="s">
        <v>15</v>
      </c>
      <c r="B69" s="31" t="s">
        <v>16</v>
      </c>
      <c r="C69" s="32">
        <v>3385.65</v>
      </c>
      <c r="D69" s="40">
        <v>45292.5</v>
      </c>
      <c r="E69" s="32">
        <v>11323.125</v>
      </c>
      <c r="F69" s="33">
        <f t="shared" si="13"/>
        <v>25</v>
      </c>
      <c r="G69" s="34">
        <f t="shared" si="12"/>
        <v>234.44464135394975</v>
      </c>
    </row>
    <row r="70" spans="1:7" ht="42">
      <c r="A70" s="25" t="s">
        <v>17</v>
      </c>
      <c r="B70" s="35" t="s">
        <v>18</v>
      </c>
      <c r="C70" s="36">
        <f>C71+C72+C77+C78</f>
        <v>22547.156299999999</v>
      </c>
      <c r="D70" s="36">
        <f>D71+D72+D77+D78+D76+D75+D74+D73</f>
        <v>245968.31590000005</v>
      </c>
      <c r="E70" s="36">
        <f>E71+E72+E77+E78+E76+E75+E74+E73</f>
        <v>38648.453499999996</v>
      </c>
      <c r="F70" s="27">
        <f t="shared" ref="F70:F90" si="14">E70*100/D70</f>
        <v>15.71277721627885</v>
      </c>
      <c r="G70" s="28">
        <f t="shared" si="12"/>
        <v>71.411653805761745</v>
      </c>
    </row>
    <row r="71" spans="1:7" ht="180">
      <c r="A71" s="39" t="s">
        <v>141</v>
      </c>
      <c r="B71" s="37" t="s">
        <v>140</v>
      </c>
      <c r="C71" s="38"/>
      <c r="D71" s="40">
        <v>52622.400000000001</v>
      </c>
      <c r="E71" s="38"/>
      <c r="F71" s="33">
        <f t="shared" si="14"/>
        <v>0</v>
      </c>
      <c r="G71" s="28"/>
    </row>
    <row r="72" spans="1:7" ht="135">
      <c r="A72" s="39" t="s">
        <v>128</v>
      </c>
      <c r="B72" s="37" t="s">
        <v>124</v>
      </c>
      <c r="C72" s="38"/>
      <c r="D72" s="40">
        <v>2215.6808999999998</v>
      </c>
      <c r="E72" s="38"/>
      <c r="F72" s="33">
        <f t="shared" si="14"/>
        <v>0</v>
      </c>
      <c r="G72" s="28"/>
    </row>
    <row r="73" spans="1:7" ht="101.25">
      <c r="A73" s="39" t="s">
        <v>146</v>
      </c>
      <c r="B73" s="37" t="s">
        <v>142</v>
      </c>
      <c r="C73" s="38"/>
      <c r="D73" s="40">
        <v>14801.7</v>
      </c>
      <c r="E73" s="32">
        <v>4201.7</v>
      </c>
      <c r="F73" s="33">
        <f t="shared" si="14"/>
        <v>28.386604241404701</v>
      </c>
      <c r="G73" s="28"/>
    </row>
    <row r="74" spans="1:7" ht="78.75">
      <c r="A74" s="39" t="s">
        <v>147</v>
      </c>
      <c r="B74" s="37" t="s">
        <v>143</v>
      </c>
      <c r="C74" s="38"/>
      <c r="D74" s="40">
        <v>814.33360000000005</v>
      </c>
      <c r="E74" s="32">
        <v>0</v>
      </c>
      <c r="F74" s="33">
        <f t="shared" si="14"/>
        <v>0</v>
      </c>
      <c r="G74" s="28"/>
    </row>
    <row r="75" spans="1:7" ht="45">
      <c r="A75" s="39" t="s">
        <v>148</v>
      </c>
      <c r="B75" s="37" t="s">
        <v>144</v>
      </c>
      <c r="C75" s="38"/>
      <c r="D75" s="40">
        <v>785.9923</v>
      </c>
      <c r="E75" s="32">
        <v>785.9923</v>
      </c>
      <c r="F75" s="33">
        <f t="shared" si="14"/>
        <v>100</v>
      </c>
      <c r="G75" s="28"/>
    </row>
    <row r="76" spans="1:7" ht="22.5">
      <c r="A76" s="39" t="s">
        <v>149</v>
      </c>
      <c r="B76" s="37" t="s">
        <v>145</v>
      </c>
      <c r="C76" s="38"/>
      <c r="D76" s="40">
        <v>27327.609100000001</v>
      </c>
      <c r="E76" s="32">
        <v>200</v>
      </c>
      <c r="F76" s="33">
        <f t="shared" si="14"/>
        <v>0.73186058563754852</v>
      </c>
      <c r="G76" s="28"/>
    </row>
    <row r="77" spans="1:7" ht="90">
      <c r="A77" s="39" t="s">
        <v>129</v>
      </c>
      <c r="B77" s="37" t="s">
        <v>125</v>
      </c>
      <c r="C77" s="32">
        <v>5027.8639000000003</v>
      </c>
      <c r="D77" s="40"/>
      <c r="E77" s="32"/>
      <c r="F77" s="33"/>
      <c r="G77" s="34">
        <f t="shared" si="12"/>
        <v>-100</v>
      </c>
    </row>
    <row r="78" spans="1:7" ht="22.5">
      <c r="A78" s="30" t="s">
        <v>19</v>
      </c>
      <c r="B78" s="31" t="s">
        <v>20</v>
      </c>
      <c r="C78" s="32">
        <v>17519.292399999998</v>
      </c>
      <c r="D78" s="40">
        <v>147400.6</v>
      </c>
      <c r="E78" s="32">
        <v>33460.761200000001</v>
      </c>
      <c r="F78" s="33">
        <f t="shared" si="14"/>
        <v>22.700559699214249</v>
      </c>
      <c r="G78" s="34">
        <f t="shared" si="12"/>
        <v>90.99379379043873</v>
      </c>
    </row>
    <row r="79" spans="1:7" ht="31.5">
      <c r="A79" s="25" t="s">
        <v>21</v>
      </c>
      <c r="B79" s="35" t="s">
        <v>22</v>
      </c>
      <c r="C79" s="26">
        <f>C80+C81+C82+C83+C84+C85+C87</f>
        <v>131046.2942</v>
      </c>
      <c r="D79" s="26">
        <f>D80+D81+D82+D83+D84+D85+D87+D86</f>
        <v>722005.60200000007</v>
      </c>
      <c r="E79" s="26">
        <f>E80+E81+E82+E83+E84+E85+E87+E86</f>
        <v>155200.91579999999</v>
      </c>
      <c r="F79" s="27">
        <f t="shared" si="14"/>
        <v>21.495804931441512</v>
      </c>
      <c r="G79" s="28">
        <f t="shared" si="12"/>
        <v>18.432128697310375</v>
      </c>
    </row>
    <row r="80" spans="1:7" ht="56.25">
      <c r="A80" s="30" t="s">
        <v>23</v>
      </c>
      <c r="B80" s="31" t="s">
        <v>24</v>
      </c>
      <c r="C80" s="32">
        <v>5824.1941999999999</v>
      </c>
      <c r="D80" s="40">
        <v>42797.402999999998</v>
      </c>
      <c r="E80" s="32">
        <v>9096.3621000000003</v>
      </c>
      <c r="F80" s="33">
        <f t="shared" si="14"/>
        <v>21.254472146358978</v>
      </c>
      <c r="G80" s="34">
        <f>E80*100/C80-100</f>
        <v>56.18232819228453</v>
      </c>
    </row>
    <row r="81" spans="1:7" ht="123.75">
      <c r="A81" s="30" t="s">
        <v>25</v>
      </c>
      <c r="B81" s="31" t="s">
        <v>26</v>
      </c>
      <c r="C81" s="38"/>
      <c r="D81" s="40">
        <v>9139.9</v>
      </c>
      <c r="E81" s="32">
        <v>2395.5250000000001</v>
      </c>
      <c r="F81" s="33">
        <f t="shared" si="14"/>
        <v>26.209531832952223</v>
      </c>
      <c r="G81" s="34"/>
    </row>
    <row r="82" spans="1:7" ht="101.25">
      <c r="A82" s="30" t="s">
        <v>27</v>
      </c>
      <c r="B82" s="31" t="s">
        <v>28</v>
      </c>
      <c r="C82" s="38"/>
      <c r="D82" s="40">
        <v>11956.485000000001</v>
      </c>
      <c r="E82" s="32">
        <v>3729.3326999999999</v>
      </c>
      <c r="F82" s="33">
        <f t="shared" si="14"/>
        <v>31.190878422880971</v>
      </c>
      <c r="G82" s="34"/>
    </row>
    <row r="83" spans="1:7" ht="101.25">
      <c r="A83" s="30" t="s">
        <v>29</v>
      </c>
      <c r="B83" s="31" t="s">
        <v>30</v>
      </c>
      <c r="C83" s="38"/>
      <c r="D83" s="40">
        <v>2.0179999999999998</v>
      </c>
      <c r="E83" s="38"/>
      <c r="F83" s="33">
        <f t="shared" si="14"/>
        <v>0</v>
      </c>
      <c r="G83" s="34"/>
    </row>
    <row r="84" spans="1:7" ht="90">
      <c r="A84" s="30" t="s">
        <v>31</v>
      </c>
      <c r="B84" s="31" t="s">
        <v>32</v>
      </c>
      <c r="C84" s="38"/>
      <c r="D84" s="40">
        <v>834.49800000000005</v>
      </c>
      <c r="E84" s="38"/>
      <c r="F84" s="33">
        <f t="shared" si="14"/>
        <v>0</v>
      </c>
      <c r="G84" s="34"/>
    </row>
    <row r="85" spans="1:7" ht="112.5">
      <c r="A85" s="30" t="s">
        <v>33</v>
      </c>
      <c r="B85" s="31" t="s">
        <v>34</v>
      </c>
      <c r="C85" s="38"/>
      <c r="D85" s="40">
        <v>834.49800000000005</v>
      </c>
      <c r="E85" s="38"/>
      <c r="F85" s="33">
        <f t="shared" si="14"/>
        <v>0</v>
      </c>
      <c r="G85" s="34"/>
    </row>
    <row r="86" spans="1:7" ht="33.75">
      <c r="A86" s="39" t="s">
        <v>127</v>
      </c>
      <c r="B86" s="37" t="s">
        <v>126</v>
      </c>
      <c r="C86" s="38"/>
      <c r="D86" s="40">
        <v>401.3</v>
      </c>
      <c r="E86" s="38"/>
      <c r="F86" s="33">
        <f t="shared" si="14"/>
        <v>0</v>
      </c>
      <c r="G86" s="34"/>
    </row>
    <row r="87" spans="1:7" ht="22.5">
      <c r="A87" s="30" t="s">
        <v>35</v>
      </c>
      <c r="B87" s="31" t="s">
        <v>36</v>
      </c>
      <c r="C87" s="32">
        <v>125222.1</v>
      </c>
      <c r="D87" s="40">
        <v>656039.5</v>
      </c>
      <c r="E87" s="32">
        <v>139979.696</v>
      </c>
      <c r="F87" s="33">
        <f t="shared" si="14"/>
        <v>21.337083514026212</v>
      </c>
      <c r="G87" s="34">
        <f t="shared" si="12"/>
        <v>11.78513696863412</v>
      </c>
    </row>
    <row r="88" spans="1:7" ht="21">
      <c r="A88" s="25" t="s">
        <v>37</v>
      </c>
      <c r="B88" s="35" t="s">
        <v>38</v>
      </c>
      <c r="C88" s="29">
        <v>186.7705</v>
      </c>
      <c r="D88" s="41">
        <f>D89+D90</f>
        <v>24483.600000000002</v>
      </c>
      <c r="E88" s="29">
        <f>E89+E90</f>
        <v>6357.3984</v>
      </c>
      <c r="F88" s="27">
        <f t="shared" si="14"/>
        <v>25.965946184384645</v>
      </c>
      <c r="G88" s="28">
        <f t="shared" si="12"/>
        <v>3303.8557480972636</v>
      </c>
    </row>
    <row r="89" spans="1:7" ht="101.25">
      <c r="A89" s="30" t="s">
        <v>39</v>
      </c>
      <c r="B89" s="31" t="s">
        <v>40</v>
      </c>
      <c r="C89" s="32">
        <v>186.7705</v>
      </c>
      <c r="D89" s="40">
        <v>602.70000000000005</v>
      </c>
      <c r="E89" s="32">
        <v>207.39840000000001</v>
      </c>
      <c r="F89" s="33">
        <f t="shared" si="14"/>
        <v>34.41154803384768</v>
      </c>
      <c r="G89" s="34">
        <f t="shared" si="12"/>
        <v>11.044517201592328</v>
      </c>
    </row>
    <row r="90" spans="1:7" ht="101.25">
      <c r="A90" s="39" t="s">
        <v>151</v>
      </c>
      <c r="B90" s="37" t="s">
        <v>150</v>
      </c>
      <c r="C90" s="32"/>
      <c r="D90" s="40">
        <v>23880.9</v>
      </c>
      <c r="E90" s="32">
        <v>6150</v>
      </c>
      <c r="F90" s="33">
        <f t="shared" si="14"/>
        <v>25.752798261372057</v>
      </c>
      <c r="G90" s="34"/>
    </row>
    <row r="91" spans="1:7" ht="168">
      <c r="A91" s="25" t="s">
        <v>41</v>
      </c>
      <c r="B91" s="35" t="s">
        <v>42</v>
      </c>
      <c r="C91" s="29">
        <v>40.494799999999998</v>
      </c>
      <c r="D91" s="38"/>
      <c r="E91" s="29">
        <f>E92</f>
        <v>380.8</v>
      </c>
      <c r="F91" s="27"/>
      <c r="G91" s="28">
        <f t="shared" si="12"/>
        <v>840.36765214299123</v>
      </c>
    </row>
    <row r="92" spans="1:7" ht="56.25">
      <c r="A92" s="30" t="s">
        <v>43</v>
      </c>
      <c r="B92" s="31" t="s">
        <v>44</v>
      </c>
      <c r="C92" s="32">
        <v>40.494799999999998</v>
      </c>
      <c r="D92" s="38"/>
      <c r="E92" s="32">
        <v>380.8</v>
      </c>
      <c r="F92" s="33"/>
      <c r="G92" s="34">
        <f t="shared" si="12"/>
        <v>840.36765214299123</v>
      </c>
    </row>
    <row r="93" spans="1:7" ht="84">
      <c r="A93" s="25" t="s">
        <v>45</v>
      </c>
      <c r="B93" s="35" t="s">
        <v>46</v>
      </c>
      <c r="C93" s="29">
        <v>-34.654699999999998</v>
      </c>
      <c r="D93" s="38"/>
      <c r="E93" s="29">
        <f>E94</f>
        <v>-864.3931</v>
      </c>
      <c r="F93" s="27"/>
      <c r="G93" s="28">
        <f t="shared" si="12"/>
        <v>2394.3026487027732</v>
      </c>
    </row>
    <row r="94" spans="1:7" ht="67.5">
      <c r="A94" s="30" t="s">
        <v>47</v>
      </c>
      <c r="B94" s="31" t="s">
        <v>48</v>
      </c>
      <c r="C94" s="32">
        <v>-34.700000000000003</v>
      </c>
      <c r="D94" s="38"/>
      <c r="E94" s="32">
        <v>-864.3931</v>
      </c>
      <c r="F94" s="33"/>
      <c r="G94" s="34">
        <f t="shared" si="12"/>
        <v>2391.0463976945243</v>
      </c>
    </row>
    <row r="95" spans="1:7">
      <c r="A95" s="42" t="s">
        <v>2</v>
      </c>
      <c r="B95" s="43"/>
      <c r="C95" s="44">
        <f>C65+C6</f>
        <v>256880.01109999997</v>
      </c>
      <c r="D95" s="44">
        <f t="shared" ref="D95:E95" si="15">D65+D6</f>
        <v>1424793.7179000003</v>
      </c>
      <c r="E95" s="44">
        <f t="shared" si="15"/>
        <v>308245.1496</v>
      </c>
      <c r="F95" s="27">
        <f>E95*100/D95</f>
        <v>21.634370346208552</v>
      </c>
      <c r="G95" s="28">
        <f>E95*100/C95-100</f>
        <v>19.995770897099604</v>
      </c>
    </row>
    <row r="99" spans="4:4" ht="12.75" customHeight="1">
      <c r="D99" s="22"/>
    </row>
  </sheetData>
  <mergeCells count="2">
    <mergeCell ref="A1:G1"/>
    <mergeCell ref="A3:G3"/>
  </mergeCells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42"/>
  <sheetViews>
    <sheetView workbookViewId="0">
      <selection activeCell="K5" sqref="K5"/>
    </sheetView>
  </sheetViews>
  <sheetFormatPr defaultRowHeight="12.75"/>
  <cols>
    <col min="1" max="1" width="16.140625" customWidth="1"/>
    <col min="2" max="2" width="28.5703125" customWidth="1"/>
    <col min="3" max="3" width="9.7109375" customWidth="1"/>
    <col min="4" max="4" width="11.85546875" customWidth="1"/>
    <col min="5" max="5" width="10.28515625" customWidth="1"/>
    <col min="6" max="6" width="10.7109375" customWidth="1"/>
    <col min="7" max="7" width="12" customWidth="1"/>
  </cols>
  <sheetData>
    <row r="2" spans="1:7" ht="38.25" customHeight="1">
      <c r="A2" s="67" t="s">
        <v>276</v>
      </c>
      <c r="B2" s="67"/>
      <c r="C2" s="67"/>
      <c r="D2" s="67"/>
      <c r="E2" s="67"/>
      <c r="F2" s="67"/>
      <c r="G2" s="67"/>
    </row>
    <row r="3" spans="1:7" ht="89.25">
      <c r="A3" s="10" t="s">
        <v>49</v>
      </c>
      <c r="B3" s="10" t="s">
        <v>50</v>
      </c>
      <c r="C3" s="7" t="s">
        <v>6</v>
      </c>
      <c r="D3" s="7" t="s">
        <v>139</v>
      </c>
      <c r="E3" s="7" t="s">
        <v>135</v>
      </c>
      <c r="F3" s="8" t="s">
        <v>137</v>
      </c>
      <c r="G3" s="9" t="s">
        <v>138</v>
      </c>
    </row>
    <row r="4" spans="1:7" ht="21">
      <c r="A4" s="11" t="s">
        <v>51</v>
      </c>
      <c r="B4" s="12" t="s">
        <v>52</v>
      </c>
      <c r="C4" s="45">
        <v>21207.888299999999</v>
      </c>
      <c r="D4" s="49">
        <v>141583.2831</v>
      </c>
      <c r="E4" s="45">
        <v>25292.383900000001</v>
      </c>
      <c r="F4" s="21">
        <f>E4*100/D4</f>
        <v>17.86396200611907</v>
      </c>
      <c r="G4" s="21">
        <f>E4*100/C4-100</f>
        <v>19.259322485209438</v>
      </c>
    </row>
    <row r="5" spans="1:7" ht="45">
      <c r="A5" s="23" t="s">
        <v>152</v>
      </c>
      <c r="B5" s="24" t="s">
        <v>153</v>
      </c>
      <c r="C5" s="45"/>
      <c r="D5" s="47">
        <v>3818.4322999999999</v>
      </c>
      <c r="E5" s="46">
        <v>952.63840000000005</v>
      </c>
      <c r="F5" s="20">
        <f t="shared" ref="F5:F40" si="0">E5*100/D5</f>
        <v>24.948416657799594</v>
      </c>
      <c r="G5" s="20"/>
    </row>
    <row r="6" spans="1:7" ht="56.25">
      <c r="A6" s="13" t="s">
        <v>53</v>
      </c>
      <c r="B6" s="14" t="s">
        <v>54</v>
      </c>
      <c r="C6" s="46">
        <v>4.6966999999999999</v>
      </c>
      <c r="D6" s="47">
        <v>150</v>
      </c>
      <c r="E6" s="46">
        <v>36.231000000000002</v>
      </c>
      <c r="F6" s="20">
        <f t="shared" si="0"/>
        <v>24.154000000000003</v>
      </c>
      <c r="G6" s="20">
        <f>E6*100/C6-100</f>
        <v>671.41397151191268</v>
      </c>
    </row>
    <row r="7" spans="1:7" ht="67.5">
      <c r="A7" s="13" t="s">
        <v>55</v>
      </c>
      <c r="B7" s="14" t="s">
        <v>56</v>
      </c>
      <c r="C7" s="46">
        <v>15426.138999999999</v>
      </c>
      <c r="D7" s="47">
        <v>76754.315900000001</v>
      </c>
      <c r="E7" s="46">
        <v>17940.042300000001</v>
      </c>
      <c r="F7" s="20">
        <f t="shared" si="0"/>
        <v>23.373333589961682</v>
      </c>
      <c r="G7" s="20">
        <f t="shared" ref="G7:G41" si="1">E7*100/C7-100</f>
        <v>16.296386931298883</v>
      </c>
    </row>
    <row r="8" spans="1:7">
      <c r="A8" s="13" t="s">
        <v>57</v>
      </c>
      <c r="B8" s="14" t="s">
        <v>58</v>
      </c>
      <c r="C8" s="46">
        <v>0</v>
      </c>
      <c r="D8" s="47">
        <v>2.0179999999999998</v>
      </c>
      <c r="E8" s="46">
        <v>0</v>
      </c>
      <c r="F8" s="20">
        <f t="shared" si="0"/>
        <v>0</v>
      </c>
      <c r="G8" s="20"/>
    </row>
    <row r="9" spans="1:7" ht="45">
      <c r="A9" s="13" t="s">
        <v>59</v>
      </c>
      <c r="B9" s="14" t="s">
        <v>60</v>
      </c>
      <c r="C9" s="46">
        <v>2687.8454000000002</v>
      </c>
      <c r="D9" s="47">
        <v>16603.851999999999</v>
      </c>
      <c r="E9" s="46">
        <v>3984.4647</v>
      </c>
      <c r="F9" s="20">
        <f t="shared" si="0"/>
        <v>23.997230883532328</v>
      </c>
      <c r="G9" s="20">
        <f t="shared" si="1"/>
        <v>48.240099672399282</v>
      </c>
    </row>
    <row r="10" spans="1:7" ht="22.5">
      <c r="A10" s="23" t="s">
        <v>132</v>
      </c>
      <c r="B10" s="24" t="s">
        <v>133</v>
      </c>
      <c r="C10" s="46">
        <v>0</v>
      </c>
      <c r="D10" s="47">
        <v>1881.9</v>
      </c>
      <c r="E10" s="46">
        <v>0</v>
      </c>
      <c r="F10" s="20">
        <f t="shared" si="0"/>
        <v>0</v>
      </c>
      <c r="G10" s="20"/>
    </row>
    <row r="11" spans="1:7">
      <c r="A11" s="13" t="s">
        <v>61</v>
      </c>
      <c r="B11" s="14" t="s">
        <v>62</v>
      </c>
      <c r="C11" s="46">
        <v>0</v>
      </c>
      <c r="D11" s="47">
        <v>570</v>
      </c>
      <c r="E11" s="46">
        <v>0</v>
      </c>
      <c r="F11" s="20">
        <f t="shared" si="0"/>
        <v>0</v>
      </c>
      <c r="G11" s="20"/>
    </row>
    <row r="12" spans="1:7" ht="22.5">
      <c r="A12" s="13" t="s">
        <v>63</v>
      </c>
      <c r="B12" s="14" t="s">
        <v>64</v>
      </c>
      <c r="C12" s="46">
        <v>3089.2071999999998</v>
      </c>
      <c r="D12" s="47">
        <v>43684.664900000003</v>
      </c>
      <c r="E12" s="46">
        <v>2379.0075000000002</v>
      </c>
      <c r="F12" s="20">
        <f t="shared" si="0"/>
        <v>5.4458641389280755</v>
      </c>
      <c r="G12" s="20">
        <f t="shared" si="1"/>
        <v>-22.989707521075303</v>
      </c>
    </row>
    <row r="13" spans="1:7" ht="42">
      <c r="A13" s="11" t="s">
        <v>65</v>
      </c>
      <c r="B13" s="12" t="s">
        <v>66</v>
      </c>
      <c r="C13" s="45">
        <v>0</v>
      </c>
      <c r="D13" s="49">
        <v>330</v>
      </c>
      <c r="E13" s="45">
        <v>25</v>
      </c>
      <c r="F13" s="21">
        <f t="shared" si="0"/>
        <v>7.5757575757575761</v>
      </c>
      <c r="G13" s="20"/>
    </row>
    <row r="14" spans="1:7" ht="45">
      <c r="A14" s="13" t="s">
        <v>154</v>
      </c>
      <c r="B14" s="24" t="s">
        <v>155</v>
      </c>
      <c r="C14" s="46">
        <v>0</v>
      </c>
      <c r="D14" s="47">
        <v>330</v>
      </c>
      <c r="E14" s="46">
        <v>25</v>
      </c>
      <c r="F14" s="20">
        <f t="shared" si="0"/>
        <v>7.5757575757575761</v>
      </c>
      <c r="G14" s="20"/>
    </row>
    <row r="15" spans="1:7">
      <c r="A15" s="11" t="s">
        <v>67</v>
      </c>
      <c r="B15" s="12" t="s">
        <v>68</v>
      </c>
      <c r="C15" s="45">
        <v>7818.8766999999998</v>
      </c>
      <c r="D15" s="49">
        <v>60167.328300000001</v>
      </c>
      <c r="E15" s="45">
        <v>11563.646699999999</v>
      </c>
      <c r="F15" s="21">
        <f t="shared" si="0"/>
        <v>19.219146049401697</v>
      </c>
      <c r="G15" s="21">
        <f t="shared" si="1"/>
        <v>47.893964103564883</v>
      </c>
    </row>
    <row r="16" spans="1:7" ht="22.5">
      <c r="A16" s="13" t="s">
        <v>69</v>
      </c>
      <c r="B16" s="14" t="s">
        <v>70</v>
      </c>
      <c r="C16" s="46">
        <v>5562.4282999999996</v>
      </c>
      <c r="D16" s="47">
        <v>40311.5527</v>
      </c>
      <c r="E16" s="46">
        <v>6519.5425999999998</v>
      </c>
      <c r="F16" s="20">
        <f t="shared" si="0"/>
        <v>16.17288882052911</v>
      </c>
      <c r="G16" s="20">
        <f t="shared" si="1"/>
        <v>17.206771006828092</v>
      </c>
    </row>
    <row r="17" spans="1:7" ht="22.5">
      <c r="A17" s="13" t="s">
        <v>71</v>
      </c>
      <c r="B17" s="14" t="s">
        <v>72</v>
      </c>
      <c r="C17" s="46">
        <v>2256.4484000000002</v>
      </c>
      <c r="D17" s="47">
        <v>19855.775600000001</v>
      </c>
      <c r="E17" s="46">
        <v>5044.1040999999996</v>
      </c>
      <c r="F17" s="20">
        <f t="shared" si="0"/>
        <v>25.403712257908474</v>
      </c>
      <c r="G17" s="20">
        <f t="shared" si="1"/>
        <v>123.54174374206826</v>
      </c>
    </row>
    <row r="18" spans="1:7" ht="21">
      <c r="A18" s="11" t="s">
        <v>73</v>
      </c>
      <c r="B18" s="12" t="s">
        <v>74</v>
      </c>
      <c r="C18" s="45">
        <v>14367.815199999999</v>
      </c>
      <c r="D18" s="49">
        <v>94652.049599999998</v>
      </c>
      <c r="E18" s="45">
        <v>1948.4884</v>
      </c>
      <c r="F18" s="21">
        <f t="shared" si="0"/>
        <v>2.0585802507545488</v>
      </c>
      <c r="G18" s="21">
        <f t="shared" si="1"/>
        <v>-86.438519894103308</v>
      </c>
    </row>
    <row r="19" spans="1:7">
      <c r="A19" s="13" t="s">
        <v>75</v>
      </c>
      <c r="B19" s="14" t="s">
        <v>76</v>
      </c>
      <c r="C19" s="46">
        <v>8549.5858000000007</v>
      </c>
      <c r="D19" s="47">
        <v>81722.888000000006</v>
      </c>
      <c r="E19" s="46">
        <v>141.67439999999999</v>
      </c>
      <c r="F19" s="20">
        <f t="shared" si="0"/>
        <v>0.17335951220911328</v>
      </c>
      <c r="G19" s="20">
        <f t="shared" si="1"/>
        <v>-98.342909196840864</v>
      </c>
    </row>
    <row r="20" spans="1:7">
      <c r="A20" s="13" t="s">
        <v>77</v>
      </c>
      <c r="B20" s="14" t="s">
        <v>78</v>
      </c>
      <c r="C20" s="46">
        <v>5818.2294000000002</v>
      </c>
      <c r="D20" s="47">
        <v>11555.366599999999</v>
      </c>
      <c r="E20" s="46">
        <v>1806.8140000000001</v>
      </c>
      <c r="F20" s="20">
        <f t="shared" si="0"/>
        <v>15.636146065673071</v>
      </c>
      <c r="G20" s="20">
        <f t="shared" si="1"/>
        <v>-68.945638341451442</v>
      </c>
    </row>
    <row r="21" spans="1:7">
      <c r="A21" s="13" t="s">
        <v>79</v>
      </c>
      <c r="B21" s="14" t="s">
        <v>80</v>
      </c>
      <c r="C21" s="46">
        <v>0</v>
      </c>
      <c r="D21" s="47">
        <v>1373.7950000000001</v>
      </c>
      <c r="E21" s="46">
        <v>0</v>
      </c>
      <c r="F21" s="20">
        <f t="shared" si="0"/>
        <v>0</v>
      </c>
      <c r="G21" s="20"/>
    </row>
    <row r="22" spans="1:7">
      <c r="A22" s="11" t="s">
        <v>81</v>
      </c>
      <c r="B22" s="12" t="s">
        <v>82</v>
      </c>
      <c r="C22" s="45">
        <v>169926.236</v>
      </c>
      <c r="D22" s="49">
        <v>954235.00159999996</v>
      </c>
      <c r="E22" s="45">
        <v>209420.78039999999</v>
      </c>
      <c r="F22" s="21">
        <f t="shared" si="0"/>
        <v>21.946457638721771</v>
      </c>
      <c r="G22" s="21">
        <f t="shared" si="1"/>
        <v>23.24216985539536</v>
      </c>
    </row>
    <row r="23" spans="1:7">
      <c r="A23" s="13" t="s">
        <v>83</v>
      </c>
      <c r="B23" s="14" t="s">
        <v>84</v>
      </c>
      <c r="C23" s="46">
        <v>49302.0167</v>
      </c>
      <c r="D23" s="47">
        <v>251104.18160000001</v>
      </c>
      <c r="E23" s="46">
        <v>54883.547899999998</v>
      </c>
      <c r="F23" s="20">
        <f t="shared" si="0"/>
        <v>21.856883286566504</v>
      </c>
      <c r="G23" s="20">
        <f t="shared" si="1"/>
        <v>11.321101191383917</v>
      </c>
    </row>
    <row r="24" spans="1:7">
      <c r="A24" s="13" t="s">
        <v>85</v>
      </c>
      <c r="B24" s="14" t="s">
        <v>86</v>
      </c>
      <c r="C24" s="46">
        <v>94966.529399999999</v>
      </c>
      <c r="D24" s="47">
        <v>541103.45600000001</v>
      </c>
      <c r="E24" s="46">
        <v>125185.28750000001</v>
      </c>
      <c r="F24" s="20">
        <f t="shared" si="0"/>
        <v>23.135185353538013</v>
      </c>
      <c r="G24" s="20">
        <f t="shared" si="1"/>
        <v>31.820430093552517</v>
      </c>
    </row>
    <row r="25" spans="1:7">
      <c r="A25" s="13" t="s">
        <v>87</v>
      </c>
      <c r="B25" s="14" t="s">
        <v>88</v>
      </c>
      <c r="C25" s="46">
        <v>17893.9274</v>
      </c>
      <c r="D25" s="47">
        <v>117093.25</v>
      </c>
      <c r="E25" s="46">
        <v>20053.398700000002</v>
      </c>
      <c r="F25" s="20">
        <f t="shared" si="0"/>
        <v>17.126007434245782</v>
      </c>
      <c r="G25" s="20">
        <f t="shared" si="1"/>
        <v>12.068179621651979</v>
      </c>
    </row>
    <row r="26" spans="1:7">
      <c r="A26" s="13" t="s">
        <v>89</v>
      </c>
      <c r="B26" s="14" t="s">
        <v>90</v>
      </c>
      <c r="C26" s="46">
        <v>0</v>
      </c>
      <c r="D26" s="47">
        <v>2028.9</v>
      </c>
      <c r="E26" s="46">
        <v>340.625</v>
      </c>
      <c r="F26" s="20">
        <f t="shared" si="0"/>
        <v>16.788653950416482</v>
      </c>
      <c r="G26" s="20"/>
    </row>
    <row r="27" spans="1:7" ht="22.5">
      <c r="A27" s="13" t="s">
        <v>91</v>
      </c>
      <c r="B27" s="14" t="s">
        <v>92</v>
      </c>
      <c r="C27" s="46">
        <v>7763.7624999999998</v>
      </c>
      <c r="D27" s="47">
        <v>42905.214</v>
      </c>
      <c r="E27" s="46">
        <v>8957.9213</v>
      </c>
      <c r="F27" s="20">
        <f t="shared" si="0"/>
        <v>20.878397902874926</v>
      </c>
      <c r="G27" s="20">
        <f t="shared" si="1"/>
        <v>15.381186634701933</v>
      </c>
    </row>
    <row r="28" spans="1:7">
      <c r="A28" s="11" t="s">
        <v>93</v>
      </c>
      <c r="B28" s="12" t="s">
        <v>94</v>
      </c>
      <c r="C28" s="45">
        <v>28342.489699999998</v>
      </c>
      <c r="D28" s="49">
        <v>139992.35699999999</v>
      </c>
      <c r="E28" s="45">
        <v>36743.189400000003</v>
      </c>
      <c r="F28" s="21">
        <f t="shared" si="0"/>
        <v>26.246568160860388</v>
      </c>
      <c r="G28" s="21">
        <f t="shared" si="1"/>
        <v>29.639949732433024</v>
      </c>
    </row>
    <row r="29" spans="1:7">
      <c r="A29" s="13" t="s">
        <v>95</v>
      </c>
      <c r="B29" s="14" t="s">
        <v>96</v>
      </c>
      <c r="C29" s="46">
        <v>22092.0805</v>
      </c>
      <c r="D29" s="47">
        <v>108028.0885</v>
      </c>
      <c r="E29" s="46">
        <v>29528.7363</v>
      </c>
      <c r="F29" s="20">
        <f t="shared" si="0"/>
        <v>27.334313427197223</v>
      </c>
      <c r="G29" s="20">
        <f t="shared" si="1"/>
        <v>33.662089000626253</v>
      </c>
    </row>
    <row r="30" spans="1:7" ht="22.5">
      <c r="A30" s="13" t="s">
        <v>97</v>
      </c>
      <c r="B30" s="14" t="s">
        <v>98</v>
      </c>
      <c r="C30" s="46">
        <v>6250.4092000000001</v>
      </c>
      <c r="D30" s="47">
        <v>31964.268499999998</v>
      </c>
      <c r="E30" s="46">
        <v>7214.4530999999997</v>
      </c>
      <c r="F30" s="20">
        <f t="shared" si="0"/>
        <v>22.570368222254171</v>
      </c>
      <c r="G30" s="20">
        <f t="shared" si="1"/>
        <v>15.423692579999397</v>
      </c>
    </row>
    <row r="31" spans="1:7">
      <c r="A31" s="11" t="s">
        <v>99</v>
      </c>
      <c r="B31" s="12" t="s">
        <v>100</v>
      </c>
      <c r="C31" s="45">
        <v>3863.5225999999998</v>
      </c>
      <c r="D31" s="49">
        <v>53355.861499999999</v>
      </c>
      <c r="E31" s="45">
        <v>12127.6813</v>
      </c>
      <c r="F31" s="21">
        <f t="shared" si="0"/>
        <v>22.729801298400929</v>
      </c>
      <c r="G31" s="21">
        <f t="shared" si="1"/>
        <v>213.90217052179275</v>
      </c>
    </row>
    <row r="32" spans="1:7">
      <c r="A32" s="13" t="s">
        <v>101</v>
      </c>
      <c r="B32" s="14" t="s">
        <v>102</v>
      </c>
      <c r="C32" s="46">
        <v>1691.3037999999999</v>
      </c>
      <c r="D32" s="47">
        <v>6600</v>
      </c>
      <c r="E32" s="46">
        <v>1851.8862999999999</v>
      </c>
      <c r="F32" s="20">
        <f t="shared" si="0"/>
        <v>28.058883333333331</v>
      </c>
      <c r="G32" s="20">
        <f t="shared" si="1"/>
        <v>9.4945981910523614</v>
      </c>
    </row>
    <row r="33" spans="1:7">
      <c r="A33" s="13" t="s">
        <v>103</v>
      </c>
      <c r="B33" s="14" t="s">
        <v>104</v>
      </c>
      <c r="C33" s="46">
        <v>2172.2188000000001</v>
      </c>
      <c r="D33" s="47">
        <v>14950.995999999999</v>
      </c>
      <c r="E33" s="46">
        <v>2690.5657999999999</v>
      </c>
      <c r="F33" s="20">
        <f t="shared" si="0"/>
        <v>17.995896728217971</v>
      </c>
      <c r="G33" s="20">
        <f t="shared" si="1"/>
        <v>23.862559333341537</v>
      </c>
    </row>
    <row r="34" spans="1:7">
      <c r="A34" s="13" t="s">
        <v>105</v>
      </c>
      <c r="B34" s="14" t="s">
        <v>106</v>
      </c>
      <c r="C34" s="46">
        <v>0</v>
      </c>
      <c r="D34" s="47">
        <v>31804.8655</v>
      </c>
      <c r="E34" s="46">
        <v>7585.2291999999998</v>
      </c>
      <c r="F34" s="20">
        <f t="shared" si="0"/>
        <v>23.849272998812083</v>
      </c>
      <c r="G34" s="20"/>
    </row>
    <row r="35" spans="1:7" ht="21">
      <c r="A35" s="11" t="s">
        <v>107</v>
      </c>
      <c r="B35" s="12" t="s">
        <v>108</v>
      </c>
      <c r="C35" s="45">
        <v>3054.4083000000001</v>
      </c>
      <c r="D35" s="49">
        <v>10263.106400000001</v>
      </c>
      <c r="E35" s="45">
        <v>2785.3015999999998</v>
      </c>
      <c r="F35" s="21">
        <f t="shared" si="0"/>
        <v>27.138972270617788</v>
      </c>
      <c r="G35" s="21">
        <f t="shared" si="1"/>
        <v>-8.810436378135833</v>
      </c>
    </row>
    <row r="36" spans="1:7">
      <c r="A36" s="13" t="s">
        <v>109</v>
      </c>
      <c r="B36" s="14" t="s">
        <v>110</v>
      </c>
      <c r="C36" s="46">
        <v>3054.4083000000001</v>
      </c>
      <c r="D36" s="47">
        <v>10263.106400000001</v>
      </c>
      <c r="E36" s="46">
        <v>2785.3015999999998</v>
      </c>
      <c r="F36" s="20">
        <f t="shared" si="0"/>
        <v>27.138972270617788</v>
      </c>
      <c r="G36" s="20">
        <f t="shared" si="1"/>
        <v>-8.810436378135833</v>
      </c>
    </row>
    <row r="37" spans="1:7" ht="31.5">
      <c r="A37" s="11" t="s">
        <v>111</v>
      </c>
      <c r="B37" s="12" t="s">
        <v>112</v>
      </c>
      <c r="C37" s="45">
        <v>0</v>
      </c>
      <c r="D37" s="49">
        <v>586.29999999999995</v>
      </c>
      <c r="E37" s="45">
        <v>0</v>
      </c>
      <c r="F37" s="20">
        <f t="shared" si="0"/>
        <v>0</v>
      </c>
      <c r="G37" s="20"/>
    </row>
    <row r="38" spans="1:7" ht="22.5">
      <c r="A38" s="13" t="s">
        <v>113</v>
      </c>
      <c r="B38" s="14" t="s">
        <v>114</v>
      </c>
      <c r="C38" s="46">
        <v>0</v>
      </c>
      <c r="D38" s="47">
        <v>586.29999999999995</v>
      </c>
      <c r="E38" s="46">
        <v>0</v>
      </c>
      <c r="F38" s="20">
        <f t="shared" si="0"/>
        <v>0</v>
      </c>
      <c r="G38" s="20"/>
    </row>
    <row r="39" spans="1:7" ht="63">
      <c r="A39" s="11" t="s">
        <v>115</v>
      </c>
      <c r="B39" s="12" t="s">
        <v>116</v>
      </c>
      <c r="C39" s="45">
        <v>12050.575000000001</v>
      </c>
      <c r="D39" s="49">
        <v>51219.199999999997</v>
      </c>
      <c r="E39" s="45">
        <v>13874.851000000001</v>
      </c>
      <c r="F39" s="21">
        <f t="shared" si="0"/>
        <v>27.089159924403351</v>
      </c>
      <c r="G39" s="21">
        <f t="shared" si="1"/>
        <v>15.138497540573795</v>
      </c>
    </row>
    <row r="40" spans="1:7" ht="45">
      <c r="A40" s="13" t="s">
        <v>117</v>
      </c>
      <c r="B40" s="14" t="s">
        <v>118</v>
      </c>
      <c r="C40" s="46">
        <v>11600.575000000001</v>
      </c>
      <c r="D40" s="47">
        <v>51219.199999999997</v>
      </c>
      <c r="E40" s="46">
        <v>13874.851000000001</v>
      </c>
      <c r="F40" s="20">
        <f t="shared" si="0"/>
        <v>27.089159924403351</v>
      </c>
      <c r="G40" s="20">
        <f t="shared" si="1"/>
        <v>19.604855793786086</v>
      </c>
    </row>
    <row r="41" spans="1:7" ht="22.5">
      <c r="A41" s="13" t="s">
        <v>130</v>
      </c>
      <c r="B41" s="24" t="s">
        <v>131</v>
      </c>
      <c r="C41" s="46">
        <v>450</v>
      </c>
      <c r="D41" s="47"/>
      <c r="E41" s="46"/>
      <c r="F41" s="20"/>
      <c r="G41" s="20">
        <f t="shared" si="1"/>
        <v>-100</v>
      </c>
    </row>
    <row r="42" spans="1:7">
      <c r="A42" s="15" t="s">
        <v>2</v>
      </c>
      <c r="B42" s="16"/>
      <c r="C42" s="48">
        <f>C4+C13+C15+C18+C22+C28+C31+C35+C39+C37</f>
        <v>260631.81180000002</v>
      </c>
      <c r="D42" s="48">
        <f>D4+D13+D15+D18+D22+D28+D31+D35+D39+D37</f>
        <v>1506384.4874999998</v>
      </c>
      <c r="E42" s="48">
        <f>E4+E13+E15+E18+E22+E28+E31+E35+E39+E37</f>
        <v>313781.32270000002</v>
      </c>
      <c r="F42" s="21">
        <f>E42*100/D42</f>
        <v>20.830095191749649</v>
      </c>
      <c r="G42" s="21">
        <f>E42*100/C42-100</f>
        <v>20.392564719146847</v>
      </c>
    </row>
  </sheetData>
  <mergeCells count="1">
    <mergeCell ref="A2:G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activeCell="D13" sqref="D13"/>
    </sheetView>
  </sheetViews>
  <sheetFormatPr defaultRowHeight="12.75"/>
  <cols>
    <col min="2" max="2" width="26.85546875" customWidth="1"/>
    <col min="3" max="3" width="14.85546875" customWidth="1"/>
    <col min="4" max="4" width="15.140625" customWidth="1"/>
    <col min="5" max="5" width="13.28515625" customWidth="1"/>
    <col min="6" max="6" width="14.140625" customWidth="1"/>
    <col min="7" max="7" width="12.5703125" customWidth="1"/>
  </cols>
  <sheetData>
    <row r="1" spans="1:7" ht="89.25">
      <c r="A1" s="52" t="s">
        <v>156</v>
      </c>
      <c r="B1" s="10" t="s">
        <v>50</v>
      </c>
      <c r="C1" s="7" t="s">
        <v>134</v>
      </c>
      <c r="D1" s="7" t="s">
        <v>136</v>
      </c>
      <c r="E1" s="7" t="s">
        <v>135</v>
      </c>
      <c r="F1" s="9" t="s">
        <v>137</v>
      </c>
      <c r="G1" s="9" t="s">
        <v>138</v>
      </c>
    </row>
    <row r="2" spans="1:7">
      <c r="A2" s="72" t="s">
        <v>119</v>
      </c>
      <c r="B2" s="73"/>
      <c r="C2" s="73"/>
      <c r="D2" s="73"/>
      <c r="E2" s="73"/>
      <c r="F2" s="73"/>
      <c r="G2" s="74"/>
    </row>
    <row r="3" spans="1:7" ht="22.5">
      <c r="A3" s="17">
        <v>1020000</v>
      </c>
      <c r="B3" s="50" t="s">
        <v>120</v>
      </c>
      <c r="C3" s="17"/>
      <c r="D3" s="18">
        <v>25000</v>
      </c>
      <c r="E3" s="17"/>
      <c r="F3" s="53"/>
      <c r="G3" s="19"/>
    </row>
    <row r="4" spans="1:7" ht="22.5">
      <c r="A4" s="17">
        <v>1050000</v>
      </c>
      <c r="B4" s="51" t="s">
        <v>121</v>
      </c>
      <c r="C4" s="18">
        <v>-225930.80895999999</v>
      </c>
      <c r="D4" s="18">
        <v>31449.5</v>
      </c>
      <c r="E4" s="18">
        <v>-74677.100000000006</v>
      </c>
      <c r="F4" s="54">
        <f t="shared" ref="F4" si="0">E4/D4*100</f>
        <v>-237.45083387653224</v>
      </c>
      <c r="G4" s="19">
        <f>E4*100/C4-100</f>
        <v>-66.946916029844672</v>
      </c>
    </row>
    <row r="5" spans="1:7" ht="33.75">
      <c r="A5" s="17">
        <v>1060000</v>
      </c>
      <c r="B5" s="51" t="s">
        <v>122</v>
      </c>
      <c r="C5" s="18">
        <v>229682.60678999999</v>
      </c>
      <c r="D5" s="18"/>
      <c r="E5" s="18">
        <v>80213.3</v>
      </c>
      <c r="F5" s="53"/>
      <c r="G5" s="19"/>
    </row>
    <row r="6" spans="1:7">
      <c r="A6" s="68" t="s">
        <v>123</v>
      </c>
      <c r="B6" s="68"/>
      <c r="C6" s="21">
        <f>C3+C4+C5</f>
        <v>3751.7978299999959</v>
      </c>
      <c r="D6" s="21">
        <f t="shared" ref="D6:G6" si="1">D3+D4+D5</f>
        <v>56449.5</v>
      </c>
      <c r="E6" s="21">
        <f t="shared" si="1"/>
        <v>5536.1999999999971</v>
      </c>
      <c r="F6" s="53">
        <f>E6/D6*100</f>
        <v>9.8073499322403155</v>
      </c>
      <c r="G6" s="21">
        <f t="shared" si="1"/>
        <v>-66.946916029844672</v>
      </c>
    </row>
  </sheetData>
  <mergeCells count="2">
    <mergeCell ref="A2:G2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ДЧБ</vt:lpstr>
      <vt:lpstr>РЧБ</vt:lpstr>
      <vt:lpstr>источники</vt:lpstr>
      <vt:lpstr>ДЧБ!LAST_CELL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ABRAMOVSKAIY_MI</dc:creator>
  <dc:description>POI HSSF rep:2.41.2.102</dc:description>
  <cp:lastModifiedBy>PCUSER_EM</cp:lastModifiedBy>
  <cp:lastPrinted>2018-10-15T09:24:29Z</cp:lastPrinted>
  <dcterms:created xsi:type="dcterms:W3CDTF">2017-04-18T07:48:08Z</dcterms:created>
  <dcterms:modified xsi:type="dcterms:W3CDTF">2021-04-13T13:44:44Z</dcterms:modified>
</cp:coreProperties>
</file>