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 activeTab="1"/>
  </bookViews>
  <sheets>
    <sheet name="доходы" sheetId="2" r:id="rId1"/>
    <sheet name="расходы" sheetId="4" r:id="rId2"/>
  </sheets>
  <definedNames>
    <definedName name="_xlnm._FilterDatabase" localSheetId="1" hidden="1">расходы!$A$3:$G$40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4"/>
  <c r="G7"/>
  <c r="G9"/>
  <c r="G10"/>
  <c r="G12"/>
  <c r="G14"/>
  <c r="G16"/>
  <c r="G17"/>
  <c r="G19"/>
  <c r="G20"/>
  <c r="G21"/>
  <c r="G23"/>
  <c r="G24"/>
  <c r="G25"/>
  <c r="G26"/>
  <c r="G27"/>
  <c r="G29"/>
  <c r="G30"/>
  <c r="G32"/>
  <c r="G33"/>
  <c r="G34"/>
  <c r="G36"/>
  <c r="G37"/>
  <c r="F6"/>
  <c r="F7"/>
  <c r="F8"/>
  <c r="F9"/>
  <c r="F10"/>
  <c r="F11"/>
  <c r="F12"/>
  <c r="F14"/>
  <c r="F16"/>
  <c r="F17"/>
  <c r="F19"/>
  <c r="F20"/>
  <c r="F21"/>
  <c r="F22"/>
  <c r="F23"/>
  <c r="F24"/>
  <c r="F25"/>
  <c r="F26"/>
  <c r="F27"/>
  <c r="F28"/>
  <c r="F29"/>
  <c r="F30"/>
  <c r="F31"/>
  <c r="F32"/>
  <c r="F33"/>
  <c r="F34"/>
  <c r="F36"/>
  <c r="F37"/>
  <c r="F38"/>
  <c r="F39"/>
  <c r="G5"/>
  <c r="F5"/>
  <c r="C35" l="1"/>
  <c r="C31"/>
  <c r="G31" s="1"/>
  <c r="C28"/>
  <c r="G28" s="1"/>
  <c r="C22"/>
  <c r="G22" s="1"/>
  <c r="C18"/>
  <c r="C15"/>
  <c r="C13"/>
  <c r="G13" s="1"/>
  <c r="C4"/>
  <c r="C40" s="1"/>
  <c r="E4" l="1"/>
  <c r="E35"/>
  <c r="D35"/>
  <c r="E18"/>
  <c r="D18"/>
  <c r="E15"/>
  <c r="G15" s="1"/>
  <c r="D15"/>
  <c r="D13"/>
  <c r="F13" s="1"/>
  <c r="D4"/>
  <c r="C145" i="2"/>
  <c r="C144" s="1"/>
  <c r="C148"/>
  <c r="C142"/>
  <c r="C131"/>
  <c r="C117"/>
  <c r="C112"/>
  <c r="D40" i="4" l="1"/>
  <c r="E40"/>
  <c r="G40" s="1"/>
  <c r="F35"/>
  <c r="G35"/>
  <c r="F18"/>
  <c r="G18"/>
  <c r="G4"/>
  <c r="F4"/>
  <c r="F15"/>
  <c r="E117" i="2"/>
  <c r="E144"/>
  <c r="D144"/>
  <c r="E155"/>
  <c r="E145"/>
  <c r="D145"/>
  <c r="D117"/>
  <c r="E112"/>
  <c r="D112"/>
  <c r="F40" i="4" l="1"/>
  <c r="F145" i="2"/>
  <c r="G109"/>
  <c r="F109"/>
  <c r="G105"/>
  <c r="G102"/>
  <c r="F102"/>
  <c r="G98"/>
  <c r="G97"/>
  <c r="G95"/>
  <c r="G90"/>
  <c r="F90"/>
  <c r="G89"/>
  <c r="F89"/>
  <c r="F87"/>
  <c r="G80"/>
  <c r="F73"/>
  <c r="G70"/>
  <c r="F70"/>
  <c r="G68"/>
  <c r="G67"/>
  <c r="G55"/>
  <c r="F55"/>
  <c r="G51"/>
  <c r="G53"/>
  <c r="F53"/>
  <c r="F29"/>
  <c r="E82"/>
  <c r="D82"/>
  <c r="E94"/>
  <c r="G94" s="1"/>
  <c r="D60"/>
  <c r="D59" s="1"/>
  <c r="E60"/>
  <c r="E59" s="1"/>
  <c r="D30"/>
  <c r="E30"/>
  <c r="D27"/>
  <c r="E27"/>
  <c r="E24"/>
  <c r="D24"/>
  <c r="E20"/>
  <c r="D20"/>
  <c r="E14"/>
  <c r="E13" s="1"/>
  <c r="D13"/>
  <c r="D14"/>
  <c r="D7"/>
  <c r="D6" s="1"/>
  <c r="E7"/>
  <c r="E6" s="1"/>
  <c r="D33"/>
  <c r="D32" s="1"/>
  <c r="E33"/>
  <c r="E35"/>
  <c r="D35"/>
  <c r="E39"/>
  <c r="D41"/>
  <c r="D38" s="1"/>
  <c r="E41"/>
  <c r="E48"/>
  <c r="D48"/>
  <c r="E44"/>
  <c r="E56"/>
  <c r="D56"/>
  <c r="F64"/>
  <c r="E66"/>
  <c r="E65" s="1"/>
  <c r="D66"/>
  <c r="D65" s="1"/>
  <c r="E72"/>
  <c r="F72" s="1"/>
  <c r="D72"/>
  <c r="D71" s="1"/>
  <c r="E77"/>
  <c r="E75" s="1"/>
  <c r="D77"/>
  <c r="D75" s="1"/>
  <c r="F79"/>
  <c r="F86"/>
  <c r="D96"/>
  <c r="E96"/>
  <c r="D101"/>
  <c r="E101"/>
  <c r="F101" s="1"/>
  <c r="D108"/>
  <c r="D107" s="1"/>
  <c r="F107" s="1"/>
  <c r="E108"/>
  <c r="E107" s="1"/>
  <c r="C39"/>
  <c r="C41"/>
  <c r="C48"/>
  <c r="C56"/>
  <c r="G57"/>
  <c r="F57"/>
  <c r="C60"/>
  <c r="G64"/>
  <c r="C66"/>
  <c r="C77"/>
  <c r="C82"/>
  <c r="C96"/>
  <c r="C94"/>
  <c r="C107"/>
  <c r="G107" s="1"/>
  <c r="F108" l="1"/>
  <c r="D103"/>
  <c r="E32"/>
  <c r="C38"/>
  <c r="E38"/>
  <c r="G108"/>
  <c r="E19"/>
  <c r="D19"/>
  <c r="D47"/>
  <c r="E71"/>
  <c r="D81"/>
  <c r="E47"/>
  <c r="E81"/>
  <c r="G99"/>
  <c r="F99"/>
  <c r="D5" l="1"/>
  <c r="G8"/>
  <c r="G9"/>
  <c r="G10"/>
  <c r="G15"/>
  <c r="G16"/>
  <c r="G17"/>
  <c r="G18"/>
  <c r="G21"/>
  <c r="G23"/>
  <c r="G25"/>
  <c r="G28"/>
  <c r="G31"/>
  <c r="G34"/>
  <c r="G36"/>
  <c r="G37"/>
  <c r="G40"/>
  <c r="G41"/>
  <c r="G42"/>
  <c r="G43"/>
  <c r="G49"/>
  <c r="G50"/>
  <c r="G52"/>
  <c r="G54"/>
  <c r="G58"/>
  <c r="G61"/>
  <c r="G62"/>
  <c r="G63"/>
  <c r="G69"/>
  <c r="G76"/>
  <c r="G78"/>
  <c r="G79"/>
  <c r="G83"/>
  <c r="G84"/>
  <c r="G85"/>
  <c r="G86"/>
  <c r="G92"/>
  <c r="G93"/>
  <c r="G100"/>
  <c r="G113"/>
  <c r="G114"/>
  <c r="G118"/>
  <c r="G119"/>
  <c r="G121"/>
  <c r="G124"/>
  <c r="G127"/>
  <c r="G128"/>
  <c r="G129"/>
  <c r="G130"/>
  <c r="G132"/>
  <c r="G133"/>
  <c r="G134"/>
  <c r="G135"/>
  <c r="G140"/>
  <c r="G141"/>
  <c r="G147"/>
  <c r="G149"/>
  <c r="G150"/>
  <c r="G153"/>
  <c r="G156"/>
  <c r="C155"/>
  <c r="G155" s="1"/>
  <c r="C152"/>
  <c r="C151" s="1"/>
  <c r="G145"/>
  <c r="G148"/>
  <c r="G117"/>
  <c r="C104"/>
  <c r="G96"/>
  <c r="C101"/>
  <c r="G101" s="1"/>
  <c r="G66"/>
  <c r="C59"/>
  <c r="G59" s="1"/>
  <c r="G38"/>
  <c r="C33"/>
  <c r="G33" s="1"/>
  <c r="C35"/>
  <c r="G35" s="1"/>
  <c r="C30"/>
  <c r="G30" s="1"/>
  <c r="C24"/>
  <c r="G24" s="1"/>
  <c r="C27"/>
  <c r="G27" s="1"/>
  <c r="C20"/>
  <c r="C14"/>
  <c r="G14" s="1"/>
  <c r="C7"/>
  <c r="G7" s="1"/>
  <c r="G56" l="1"/>
  <c r="C47"/>
  <c r="C81"/>
  <c r="G81" s="1"/>
  <c r="G77"/>
  <c r="C75"/>
  <c r="C13"/>
  <c r="G13" s="1"/>
  <c r="C19"/>
  <c r="G19" s="1"/>
  <c r="C154"/>
  <c r="G39"/>
  <c r="C103"/>
  <c r="G144"/>
  <c r="G60"/>
  <c r="G20"/>
  <c r="C6"/>
  <c r="G6" s="1"/>
  <c r="C32"/>
  <c r="G32" s="1"/>
  <c r="G82"/>
  <c r="C65"/>
  <c r="G65" s="1"/>
  <c r="C111"/>
  <c r="G48" l="1"/>
  <c r="C71"/>
  <c r="G71" s="1"/>
  <c r="G75"/>
  <c r="C110"/>
  <c r="G47"/>
  <c r="C5" l="1"/>
  <c r="C157" s="1"/>
  <c r="F6"/>
  <c r="F7"/>
  <c r="F8"/>
  <c r="F9"/>
  <c r="F10"/>
  <c r="F11"/>
  <c r="F13"/>
  <c r="F14"/>
  <c r="F15"/>
  <c r="F16"/>
  <c r="F17"/>
  <c r="F19"/>
  <c r="F20"/>
  <c r="F21"/>
  <c r="F23"/>
  <c r="F24"/>
  <c r="F25"/>
  <c r="F27"/>
  <c r="F28"/>
  <c r="F30"/>
  <c r="F31"/>
  <c r="F32"/>
  <c r="F33"/>
  <c r="F34"/>
  <c r="F35"/>
  <c r="F36"/>
  <c r="F37"/>
  <c r="F38"/>
  <c r="F39"/>
  <c r="F40"/>
  <c r="F41"/>
  <c r="F42"/>
  <c r="F47"/>
  <c r="F48"/>
  <c r="F49"/>
  <c r="F50"/>
  <c r="F52"/>
  <c r="F54"/>
  <c r="F56"/>
  <c r="F58"/>
  <c r="F59"/>
  <c r="F60"/>
  <c r="F61"/>
  <c r="F62"/>
  <c r="F63"/>
  <c r="F65"/>
  <c r="F66"/>
  <c r="F69"/>
  <c r="F71"/>
  <c r="F74"/>
  <c r="F75"/>
  <c r="F76"/>
  <c r="F77"/>
  <c r="F78"/>
  <c r="F81"/>
  <c r="F82"/>
  <c r="F83"/>
  <c r="F84"/>
  <c r="F85"/>
  <c r="F92"/>
  <c r="F93"/>
  <c r="F96"/>
  <c r="F100"/>
  <c r="F113"/>
  <c r="F114"/>
  <c r="F119"/>
  <c r="F120"/>
  <c r="F123"/>
  <c r="F124"/>
  <c r="F125"/>
  <c r="F126"/>
  <c r="F130"/>
  <c r="F132"/>
  <c r="F133"/>
  <c r="F134"/>
  <c r="F135"/>
  <c r="F141"/>
  <c r="F143"/>
  <c r="F148"/>
  <c r="F149"/>
  <c r="F150"/>
  <c r="F144"/>
  <c r="D142"/>
  <c r="D111" s="1"/>
  <c r="D110" s="1"/>
  <c r="D131"/>
  <c r="F117"/>
  <c r="E154"/>
  <c r="G154" s="1"/>
  <c r="E152"/>
  <c r="E142"/>
  <c r="E111" s="1"/>
  <c r="E131"/>
  <c r="E104"/>
  <c r="G104" s="1"/>
  <c r="E110" l="1"/>
  <c r="F142"/>
  <c r="E151"/>
  <c r="G151" s="1"/>
  <c r="G152"/>
  <c r="F131"/>
  <c r="G131"/>
  <c r="F112"/>
  <c r="G112"/>
  <c r="E103"/>
  <c r="D157"/>
  <c r="G111"/>
  <c r="E5" l="1"/>
  <c r="F103"/>
  <c r="G103"/>
  <c r="F111"/>
  <c r="G110" l="1"/>
  <c r="E157"/>
  <c r="F5"/>
  <c r="G5"/>
  <c r="F110"/>
  <c r="F157" l="1"/>
  <c r="G157"/>
</calcChain>
</file>

<file path=xl/sharedStrings.xml><?xml version="1.0" encoding="utf-8"?>
<sst xmlns="http://schemas.openxmlformats.org/spreadsheetml/2006/main" count="402" uniqueCount="391">
  <si>
    <t>Единица измерения: тыс.руб.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</si>
  <si>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</si>
  <si>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</si>
  <si>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</si>
  <si>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</si>
  <si>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</si>
  <si>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</si>
  <si>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</si>
  <si>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</si>
  <si>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</si>
  <si>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</si>
  <si>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</si>
  <si>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</si>
  <si>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</si>
  <si>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</si>
  <si>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</si>
  <si>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</si>
  <si>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</si>
  <si>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</si>
  <si>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</si>
  <si>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</si>
  <si>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</si>
  <si>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</si>
  <si>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</si>
  <si>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</si>
  <si>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</si>
  <si>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00010502000020000110</t>
  </si>
  <si>
    <t>Единый налог на вмененный доход для отдельных видов деятельности</t>
  </si>
  <si>
    <t>00010502010020000110</t>
  </si>
  <si>
    <t>00010502020020000110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</si>
  <si>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</si>
  <si>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00010503000010000110</t>
  </si>
  <si>
    <t>Единый сельскохозяйственный налог</t>
  </si>
  <si>
    <t>00010503010010000110</t>
  </si>
  <si>
    <t>00010503020010000110</t>
  </si>
  <si>
    <t>Единый сельскохозяйственный налог (за налоговые периоды, истекшие до 1 января 2011 года)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</si>
  <si>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</si>
  <si>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</si>
  <si>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</si>
  <si>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</si>
  <si>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00010600000000000000</t>
  </si>
  <si>
    <t>НАЛОГИ НА ИМУЩЕСТВО</t>
  </si>
  <si>
    <t>00010601000000000110</t>
  </si>
  <si>
    <t>Налог на имущество физических лиц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</si>
  <si>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</si>
  <si>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</si>
  <si>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00010606000000000110</t>
  </si>
  <si>
    <t>Земельный налог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</si>
  <si>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</si>
  <si>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</si>
  <si>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</si>
  <si>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</si>
  <si>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</si>
  <si>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</si>
  <si>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</si>
  <si>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</si>
  <si>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</si>
  <si>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</si>
  <si>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00010900000000000000</t>
  </si>
  <si>
    <t>ЗАДОЛЖЕННОСТЬ И ПЕРЕРАСЧЕТЫ ПО ОТМЕНЕННЫМ НАЛОГАМ, СБОРАМ И ИНЫМ ОБЯЗАТЕЛЬНЫМ ПЛАТЕЖАМ</t>
  </si>
  <si>
    <t>00010904000000000110</t>
  </si>
  <si>
    <t>Налоги на имущество</t>
  </si>
  <si>
    <t>00010904050000000110</t>
  </si>
  <si>
    <t>Земельный налог (по обязательствам, возникшим до 1 января 2006 года)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</si>
  <si>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</si>
  <si>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</si>
  <si>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</si>
  <si>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</si>
  <si>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</si>
  <si>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</si>
  <si>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</si>
  <si>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</si>
  <si>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</si>
  <si>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</si>
  <si>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</si>
  <si>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</si>
  <si>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</si>
  <si>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</si>
  <si>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</si>
  <si>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</si>
  <si>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</si>
  <si>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</si>
  <si>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</si>
  <si>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</si>
  <si>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</si>
  <si>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</si>
  <si>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</si>
  <si>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</si>
  <si>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</si>
  <si>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</si>
  <si>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</si>
  <si>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</si>
  <si>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</si>
  <si>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</si>
  <si>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</si>
  <si>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</si>
  <si>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</si>
  <si>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00011610000000000140</t>
  </si>
  <si>
    <t>Платежи в целях возмещения причиненного ущерба (убытков)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</si>
  <si>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</si>
  <si>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</si>
  <si>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</si>
  <si>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</si>
  <si>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</si>
  <si>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</si>
  <si>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</si>
  <si>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</si>
  <si>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</si>
  <si>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</si>
  <si>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00011701050100000180</t>
  </si>
  <si>
    <t>Невыясненные поступления, зачисляемые в бюджеты сельских поселений</t>
  </si>
  <si>
    <t>00011705000000000180</t>
  </si>
  <si>
    <t>Прочие неналоговые доходы</t>
  </si>
  <si>
    <t>00011705050050000180</t>
  </si>
  <si>
    <t>Прочие неналоговые доходы бюджетов муниципальных районов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</si>
  <si>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</si>
  <si>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</si>
  <si>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</si>
  <si>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</si>
  <si>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</si>
  <si>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</si>
  <si>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00020215001000000150</t>
  </si>
  <si>
    <t>Дотации на выравнивание бюджетной обеспеченности</t>
  </si>
  <si>
    <t>00020215002000000150</t>
  </si>
  <si>
    <t>Дотации бюджетам на поддержку мер по обеспечению сбалансированности бюджетов</t>
  </si>
  <si>
    <t>00020220000000000150</t>
  </si>
  <si>
    <t>Субсидии бюджетам бюджетной системы Российской Федерации (межбюджетные субсидии)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</si>
  <si>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</si>
  <si>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</si>
  <si>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</si>
  <si>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</si>
  <si>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</si>
  <si>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</si>
  <si>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</si>
  <si>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</si>
  <si>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00020225497000000150</t>
  </si>
  <si>
    <t>Субсидии бюджетам на реализацию мероприятий по обеспечению жильем молодых семей</t>
  </si>
  <si>
    <t>00020225519000000150</t>
  </si>
  <si>
    <t>Субсидии бюджетам на поддержку отрасли культуры</t>
  </si>
  <si>
    <t>00020225555000000150</t>
  </si>
  <si>
    <t>Субсидии бюджетам на реализацию программ формирования современной городской среды</t>
  </si>
  <si>
    <t>00020225576000000150</t>
  </si>
  <si>
    <t>Субсидии бюджетам на обеспечение комплексного развития сельских территорий</t>
  </si>
  <si>
    <t>00020229999000000150</t>
  </si>
  <si>
    <t>Прочие субсидии</t>
  </si>
  <si>
    <t>00020230000000000150</t>
  </si>
  <si>
    <t>Субвенции бюджетам бюджетной системы Российской Федерации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</si>
  <si>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</si>
  <si>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</si>
  <si>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</si>
  <si>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</si>
  <si>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</si>
  <si>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</si>
  <si>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</si>
  <si>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</si>
  <si>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</si>
  <si>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</si>
  <si>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00020235135000000150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</si>
  <si>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</si>
  <si>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00020235176000000150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</si>
  <si>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</si>
  <si>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00020235469000000150</t>
  </si>
  <si>
    <t>Субвенции бюджетам на проведение Всероссийской переписи населения 2020 года</t>
  </si>
  <si>
    <t>00020235930000000150</t>
  </si>
  <si>
    <t>Субвенции бюджетам на государственную регистрацию актов гражданского состояния</t>
  </si>
  <si>
    <t>00020239999000000150</t>
  </si>
  <si>
    <t>Прочие субвенции</t>
  </si>
  <si>
    <t>00020240000000000150</t>
  </si>
  <si>
    <t>Иные межбюджетные трансферты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</si>
  <si>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</si>
  <si>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</si>
  <si>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00020700000000000000</t>
  </si>
  <si>
    <t>ПРОЧИЕ БЕЗВОЗМЕЗДНЫЕ ПОСТУПЛЕНИЯ</t>
  </si>
  <si>
    <t>00020705000050000150</t>
  </si>
  <si>
    <t>Прочие безвозмездные поступления в бюджеты муниципальных районов</t>
  </si>
  <si>
    <t>00020705010050000150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</si>
  <si>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</si>
  <si>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00020705030050000150</t>
  </si>
  <si>
    <t>00020705000100000150</t>
  </si>
  <si>
    <t>Прочие безвозмездные поступления в бюджеты сельских поселений</t>
  </si>
  <si>
    <t>00020705020100000150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</si>
  <si>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</si>
  <si>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00020705030100000150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</si>
  <si>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</si>
  <si>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</si>
  <si>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</si>
  <si>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</si>
  <si>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</si>
  <si>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</si>
  <si>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</si>
  <si>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</si>
  <si>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</si>
  <si>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</si>
  <si>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</si>
  <si>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</si>
  <si>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</si>
  <si>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Код вида дохода</t>
  </si>
  <si>
    <t>Наименование кода вида доходов</t>
  </si>
  <si>
    <t>Бюджетные назначения на  2021 год</t>
  </si>
  <si>
    <t>Государственная пошлина за выдачу разрешения на установку рекламной конструкции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</si>
  <si>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</si>
  <si>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Субсидии бюджетам на софинансирование капитальных вложений в объекты муниципальной собственности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</si>
  <si>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</si>
  <si>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</si>
  <si>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00020220077000000150</t>
  </si>
  <si>
    <t>0000225097050000150</t>
  </si>
  <si>
    <t>00020227576000000150</t>
  </si>
  <si>
    <t>00010807150010000110</t>
  </si>
  <si>
    <t>00011610031100000140</t>
  </si>
  <si>
    <t>00010302231010000110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</si>
  <si>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</si>
  <si>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</si>
  <si>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</si>
  <si>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</si>
  <si>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</si>
  <si>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</si>
  <si>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</si>
  <si>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00010501011010000110</t>
  </si>
  <si>
    <t>00010501012010000110</t>
  </si>
  <si>
    <t>Налог, взимаемый с налогоплательщиков, выбравших в качестве объекта налогообложения доходы  (за налоговые периоды, истекшие до 1 января 2011 года)</t>
  </si>
  <si>
    <t>00010501021010000110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</si>
  <si>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</si>
  <si>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00010606033100000110</t>
  </si>
  <si>
    <t>Земельный налог с организаций,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</si>
  <si>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</si>
  <si>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сельских поселений</t>
  </si>
  <si>
    <t>00011109045050000120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</si>
  <si>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</si>
  <si>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</si>
  <si>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</si>
  <si>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00011105035050000120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</si>
  <si>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</si>
  <si>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</si>
  <si>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</si>
  <si>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</si>
  <si>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</si>
  <si>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00011201041010000120</t>
  </si>
  <si>
    <t>Плата за размещение отходов производства</t>
  </si>
  <si>
    <t>00011201042010000120</t>
  </si>
  <si>
    <t>Плата за размещение твердых коммунальных отходов</t>
  </si>
  <si>
    <t>00011402053050000410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</si>
  <si>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</si>
  <si>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</si>
  <si>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00011406313050000430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</si>
  <si>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</si>
  <si>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00011406325050000430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</si>
  <si>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</si>
  <si>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00011302995050000130</t>
  </si>
  <si>
    <t>Прочие доходы от компенсации затрат бюджетов муниципальных районов</t>
  </si>
  <si>
    <t>00011302065050000130</t>
  </si>
  <si>
    <t xml:space="preserve">Доходы,поступающие в порядке возмещения расходов,понесенных в связи с эксплуатацией имущества муниципальных районов 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</si>
  <si>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</si>
  <si>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</si>
  <si>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</si>
  <si>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</si>
  <si>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</si>
  <si>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</si>
  <si>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00011610100050000140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</si>
  <si>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</si>
  <si>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</si>
  <si>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</si>
  <si>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</si>
  <si>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</si>
  <si>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</si>
  <si>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</si>
  <si>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</si>
  <si>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</si>
  <si>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</si>
  <si>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</si>
  <si>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</si>
  <si>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</si>
  <si>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</si>
  <si>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</si>
  <si>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</si>
  <si>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</si>
  <si>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</si>
  <si>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</si>
  <si>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</si>
  <si>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</si>
  <si>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</si>
  <si>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</si>
  <si>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</si>
  <si>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</si>
  <si>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Аналитические данные об исполнении консолидированного бюджета муниципального образования муниципального района "Сыктывдинский" за 9 месяцев 2021 года по видам доходов в сравнении с 9 месяцами 2020 года</t>
  </si>
  <si>
    <t xml:space="preserve">Исполнено за 9 месяцев 2020 года </t>
  </si>
  <si>
    <t xml:space="preserve">Исполнено за 9 месяцев 2021 года </t>
  </si>
  <si>
    <t>% исполнения за 9 месяцев 2021 года</t>
  </si>
  <si>
    <t>% роста/снижения доходов в сравнении с 9 месяцами 2020 года</t>
  </si>
  <si>
    <t>00011705050100000180</t>
  </si>
  <si>
    <t xml:space="preserve">Прочие неналоговые доходы бюджетов </t>
  </si>
  <si>
    <t>00011406325100000430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</si>
  <si>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сельских поселений</t>
  </si>
  <si>
    <t>00011302995100000130</t>
  </si>
  <si>
    <t>Прочие доходы от компенсации затрат бюджетов сельских поселений</t>
  </si>
  <si>
    <t>00011302065100000130</t>
  </si>
  <si>
    <t>Доходы,поступающие в порядке возмещения расходов,понесенных в связи с эксплуатацией имущества сельских поселений</t>
  </si>
  <si>
    <t>00011105075100000120</t>
  </si>
  <si>
    <t>Доходы от сдачи в аренду имущества, составляющего казну сельских поселений (за исключением земельных участков)</t>
  </si>
  <si>
    <t>00011105035100000120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</si>
  <si>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</si>
  <si>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</si>
  <si>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</si>
  <si>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00011109045100000120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</si>
  <si>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</si>
  <si>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00020219999000000150</t>
  </si>
  <si>
    <t>Прочие дотации</t>
  </si>
  <si>
    <t>Дотации (гранты) бюджетам муниципальных районов за достижение показателей деятельности органов местного самоуправления</t>
  </si>
  <si>
    <t>00020216549050000150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</si>
  <si>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</si>
  <si>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00020225228050000150</t>
  </si>
  <si>
    <t>2036,3</t>
  </si>
  <si>
    <t>6,9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</si>
  <si>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</si>
  <si>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</si>
  <si>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</si>
  <si>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</si>
  <si>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</si>
  <si>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</si>
  <si>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</si>
  <si>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</si>
  <si>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</si>
  <si>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</si>
  <si>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</si>
  <si>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</si>
  <si>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</si>
  <si>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</si>
  <si>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</si>
  <si>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</si>
  <si>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</si>
  <si>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</si>
  <si>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</si>
  <si>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</si>
  <si>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</si>
  <si>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</si>
  <si>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</si>
  <si>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</si>
  <si>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</si>
  <si>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</si>
  <si>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</si>
  <si>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</si>
  <si>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</si>
  <si>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</si>
  <si>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</si>
  <si>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</si>
  <si>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</si>
  <si>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</si>
  <si>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</si>
  <si>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</si>
  <si>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</si>
  <si>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</si>
  <si>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</si>
  <si>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</si>
  <si>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</si>
  <si>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</si>
  <si>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</si>
  <si>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</si>
  <si>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</si>
  <si>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</si>
  <si>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</si>
  <si>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</si>
  <si>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</si>
  <si>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</si>
  <si>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</si>
  <si>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</si>
  <si>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</si>
  <si>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</si>
  <si>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</si>
  <si>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</si>
  <si>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</si>
  <si>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</si>
  <si>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</si>
  <si>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</si>
  <si>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</si>
  <si>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</si>
  <si>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</si>
  <si>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</si>
  <si>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</si>
  <si>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</si>
  <si>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</si>
  <si>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</si>
  <si>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</si>
  <si>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</si>
  <si>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</si>
  <si>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</si>
  <si>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Наименование кода</t>
  </si>
  <si>
    <t>КФСР</t>
  </si>
  <si>
    <t>Ассигнования на  2021 год</t>
  </si>
  <si>
    <t>0</t>
  </si>
  <si>
    <t>Тыс.руб.</t>
  </si>
  <si>
    <t>Аналитические данные об исполнении консолидированного бюджета МО МР "Сыктывдинский" за 9 месяцев 2021 года по расходам  в сравнении с 9 месяцами 2020 года</t>
  </si>
  <si>
    <t>Примечание: данные по итоговым строкам могут отличаться от суммы слагаемых из-за округлений</t>
  </si>
</sst>
</file>

<file path=xl/styles.xml><?xml version="1.0" encoding="utf-8"?>
<styleSheet xmlns="http://schemas.openxmlformats.org/spreadsheetml/2006/main">
  <numFmts count="6">
    <numFmt numFmtId="164" formatCode="#,##0.0"/>
    <numFmt numFmtId="165" formatCode="#0"/>
    <numFmt numFmtId="166" formatCode="0.0"/>
    <numFmt numFmtId="167" formatCode="_-* #,##0.0_р_._-;\-* #,##0.0_р_._-;_-* &quot;-&quot;?_р_._-;_-@_-"/>
    <numFmt numFmtId="168" formatCode="_-* #,##0.0\ _₽_-;\-* #,##0.0\ _₽_-;_-* &quot;-&quot;?\ _₽_-;_-@_-"/>
    <numFmt numFmtId="169" formatCode="#,##0.0_р_.;\-#,##0.0_р_."/>
  </numFmts>
  <fonts count="15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</borders>
  <cellStyleXfs count="63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3" fillId="2" borderId="3">
      <alignment horizontal="center" vertical="top" shrinkToFit="1"/>
    </xf>
    <xf numFmtId="0" fontId="3" fillId="2" borderId="4">
      <alignment horizontal="left" vertical="top" wrapText="1"/>
    </xf>
    <xf numFmtId="164" fontId="3" fillId="2" borderId="4">
      <alignment horizontal="right" vertical="top" wrapText="1" shrinkToFit="1"/>
    </xf>
    <xf numFmtId="164" fontId="3" fillId="2" borderId="5">
      <alignment horizontal="right" vertical="top" shrinkToFit="1"/>
    </xf>
    <xf numFmtId="49" fontId="2" fillId="3" borderId="6">
      <alignment horizontal="center" vertical="top" shrinkToFit="1"/>
    </xf>
    <xf numFmtId="0" fontId="2" fillId="3" borderId="7">
      <alignment horizontal="left" vertical="top" wrapText="1"/>
    </xf>
    <xf numFmtId="164" fontId="2" fillId="3" borderId="7">
      <alignment horizontal="right" vertical="top" shrinkToFit="1"/>
    </xf>
    <xf numFmtId="164" fontId="2" fillId="3" borderId="8">
      <alignment horizontal="right" vertical="top" shrinkToFit="1"/>
    </xf>
    <xf numFmtId="49" fontId="2" fillId="4" borderId="9">
      <alignment horizontal="center" vertical="top" shrinkToFit="1"/>
    </xf>
    <xf numFmtId="0" fontId="2" fillId="4" borderId="10">
      <alignment horizontal="left" vertical="top" wrapText="1"/>
    </xf>
    <xf numFmtId="164" fontId="2" fillId="4" borderId="10">
      <alignment horizontal="right" vertical="top" shrinkToFit="1"/>
    </xf>
    <xf numFmtId="164" fontId="2" fillId="4" borderId="11">
      <alignment horizontal="right" vertical="top" shrinkToFit="1"/>
    </xf>
    <xf numFmtId="49" fontId="4" fillId="0" borderId="9">
      <alignment horizontal="center" vertical="top" shrinkToFit="1"/>
    </xf>
    <xf numFmtId="0" fontId="1" fillId="0" borderId="10">
      <alignment horizontal="left" vertical="top" wrapText="1"/>
    </xf>
    <xf numFmtId="164" fontId="1" fillId="0" borderId="10">
      <alignment horizontal="right" vertical="top" shrinkToFit="1"/>
    </xf>
    <xf numFmtId="164" fontId="5" fillId="0" borderId="11">
      <alignment horizontal="right" vertical="top" shrinkToFit="1"/>
    </xf>
    <xf numFmtId="0" fontId="3" fillId="5" borderId="12"/>
    <xf numFmtId="0" fontId="3" fillId="5" borderId="13"/>
    <xf numFmtId="164" fontId="3" fillId="5" borderId="13">
      <alignment horizontal="right" shrinkToFit="1"/>
    </xf>
    <xf numFmtId="164" fontId="3" fillId="5" borderId="14">
      <alignment horizontal="right" shrinkToFit="1"/>
    </xf>
    <xf numFmtId="0" fontId="1" fillId="0" borderId="15"/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3" fillId="5" borderId="13">
      <alignment horizontal="right" shrinkToFit="1"/>
    </xf>
    <xf numFmtId="4" fontId="3" fillId="5" borderId="14">
      <alignment horizontal="right" shrinkToFit="1"/>
    </xf>
    <xf numFmtId="4" fontId="3" fillId="2" borderId="4">
      <alignment horizontal="right" vertical="top" wrapText="1" shrinkToFit="1"/>
    </xf>
    <xf numFmtId="4" fontId="3" fillId="2" borderId="5">
      <alignment horizontal="right" vertical="top" shrinkToFit="1"/>
    </xf>
    <xf numFmtId="4" fontId="2" fillId="3" borderId="7">
      <alignment horizontal="right" vertical="top" shrinkToFit="1"/>
    </xf>
    <xf numFmtId="4" fontId="2" fillId="3" borderId="8">
      <alignment horizontal="right" vertical="top" shrinkToFit="1"/>
    </xf>
    <xf numFmtId="4" fontId="2" fillId="4" borderId="10">
      <alignment horizontal="right" vertical="top" shrinkToFit="1"/>
    </xf>
    <xf numFmtId="4" fontId="2" fillId="4" borderId="11">
      <alignment horizontal="right" vertical="top" shrinkToFit="1"/>
    </xf>
    <xf numFmtId="4" fontId="1" fillId="0" borderId="10">
      <alignment horizontal="right" vertical="top" shrinkToFit="1"/>
    </xf>
    <xf numFmtId="4" fontId="5" fillId="0" borderId="11">
      <alignment horizontal="right" vertical="top" shrinkToFit="1"/>
    </xf>
    <xf numFmtId="49" fontId="4" fillId="0" borderId="9">
      <alignment horizontal="center" vertical="top" shrinkToFit="1"/>
    </xf>
    <xf numFmtId="0" fontId="1" fillId="0" borderId="10">
      <alignment horizontal="left" vertical="top" wrapText="1"/>
    </xf>
    <xf numFmtId="4" fontId="1" fillId="0" borderId="10">
      <alignment horizontal="right" vertical="top" shrinkToFit="1"/>
    </xf>
    <xf numFmtId="4" fontId="5" fillId="0" borderId="11">
      <alignment horizontal="right" vertical="top" shrinkToFit="1"/>
    </xf>
    <xf numFmtId="165" fontId="1" fillId="0" borderId="10">
      <alignment horizontal="right" vertical="top" shrinkToFit="1"/>
    </xf>
    <xf numFmtId="164" fontId="2" fillId="4" borderId="10">
      <alignment horizontal="right" vertical="top" shrinkToFit="1"/>
    </xf>
    <xf numFmtId="164" fontId="2" fillId="4" borderId="11">
      <alignment horizontal="right" vertical="top" shrinkToFit="1"/>
    </xf>
    <xf numFmtId="164" fontId="1" fillId="0" borderId="10">
      <alignment horizontal="right" vertical="top" shrinkToFit="1"/>
    </xf>
    <xf numFmtId="164" fontId="1" fillId="0" borderId="11">
      <alignment horizontal="right" vertical="top" shrinkToFit="1"/>
    </xf>
    <xf numFmtId="164" fontId="3" fillId="5" borderId="13">
      <alignment horizontal="right" shrinkToFit="1"/>
    </xf>
    <xf numFmtId="164" fontId="3" fillId="5" borderId="14">
      <alignment horizontal="right" shrinkToFit="1"/>
    </xf>
    <xf numFmtId="0" fontId="12" fillId="0" borderId="1"/>
    <xf numFmtId="49" fontId="1" fillId="0" borderId="10">
      <alignment horizontal="center" vertical="top" shrinkToFit="1"/>
    </xf>
    <xf numFmtId="0" fontId="1" fillId="0" borderId="10">
      <alignment horizontal="left" vertical="top" wrapText="1"/>
    </xf>
    <xf numFmtId="4" fontId="1" fillId="0" borderId="10">
      <alignment horizontal="right" vertical="top" shrinkToFit="1"/>
    </xf>
    <xf numFmtId="4" fontId="1" fillId="0" borderId="11">
      <alignment horizontal="right" vertical="top" shrinkToFit="1"/>
    </xf>
    <xf numFmtId="164" fontId="2" fillId="4" borderId="10">
      <alignment horizontal="right" vertical="top" shrinkToFit="1"/>
    </xf>
    <xf numFmtId="164" fontId="1" fillId="0" borderId="11">
      <alignment horizontal="right" vertical="top" shrinkToFit="1"/>
    </xf>
    <xf numFmtId="164" fontId="2" fillId="4" borderId="11">
      <alignment horizontal="right" vertical="top" shrinkToFit="1"/>
    </xf>
    <xf numFmtId="49" fontId="2" fillId="0" borderId="17">
      <alignment horizontal="center" vertical="center" wrapText="1"/>
    </xf>
    <xf numFmtId="164" fontId="2" fillId="3" borderId="7">
      <alignment horizontal="right" vertical="top" shrinkToFit="1"/>
    </xf>
    <xf numFmtId="164" fontId="2" fillId="3" borderId="8">
      <alignment horizontal="right" vertical="top" shrinkToFit="1"/>
    </xf>
    <xf numFmtId="164" fontId="2" fillId="4" borderId="10">
      <alignment horizontal="right" vertical="top" shrinkToFit="1"/>
    </xf>
    <xf numFmtId="164" fontId="2" fillId="4" borderId="11">
      <alignment horizontal="right" vertical="top" shrinkToFit="1"/>
    </xf>
  </cellStyleXfs>
  <cellXfs count="104">
    <xf numFmtId="0" fontId="0" fillId="0" borderId="0" xfId="0"/>
    <xf numFmtId="0" fontId="0" fillId="0" borderId="0" xfId="0" applyProtection="1">
      <protection locked="0"/>
    </xf>
    <xf numFmtId="49" fontId="8" fillId="6" borderId="16" xfId="0" applyNumberFormat="1" applyFont="1" applyFill="1" applyBorder="1" applyAlignment="1" applyProtection="1">
      <alignment horizontal="center" vertical="center" wrapText="1"/>
    </xf>
    <xf numFmtId="164" fontId="8" fillId="6" borderId="16" xfId="0" applyNumberFormat="1" applyFont="1" applyFill="1" applyBorder="1" applyAlignment="1" applyProtection="1">
      <alignment horizontal="center" vertical="center" wrapText="1"/>
    </xf>
    <xf numFmtId="164" fontId="9" fillId="6" borderId="16" xfId="0" applyNumberFormat="1" applyFont="1" applyFill="1" applyBorder="1" applyAlignment="1" applyProtection="1">
      <alignment horizontal="center" vertical="center" wrapText="1"/>
    </xf>
    <xf numFmtId="49" fontId="9" fillId="6" borderId="16" xfId="0" applyNumberFormat="1" applyFont="1" applyFill="1" applyBorder="1" applyAlignment="1" applyProtection="1">
      <alignment horizontal="center" vertical="center" wrapText="1"/>
    </xf>
    <xf numFmtId="49" fontId="9" fillId="6" borderId="16" xfId="0" applyNumberFormat="1" applyFont="1" applyFill="1" applyBorder="1" applyAlignment="1" applyProtection="1">
      <alignment horizontal="left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wrapText="1"/>
    </xf>
    <xf numFmtId="0" fontId="10" fillId="6" borderId="16" xfId="40" quotePrefix="1" applyFont="1" applyFill="1" applyBorder="1">
      <alignment horizontal="left" vertical="top" wrapText="1"/>
    </xf>
    <xf numFmtId="0" fontId="0" fillId="0" borderId="1" xfId="0" applyBorder="1" applyProtection="1">
      <protection locked="0"/>
    </xf>
    <xf numFmtId="49" fontId="11" fillId="6" borderId="16" xfId="3" applyNumberFormat="1" applyFont="1" applyFill="1" applyBorder="1" applyProtection="1">
      <alignment horizontal="center" vertical="top" shrinkToFit="1"/>
    </xf>
    <xf numFmtId="0" fontId="11" fillId="6" borderId="16" xfId="4" quotePrefix="1" applyNumberFormat="1" applyFont="1" applyFill="1" applyBorder="1" applyProtection="1">
      <alignment horizontal="left" vertical="top" wrapText="1"/>
    </xf>
    <xf numFmtId="164" fontId="11" fillId="6" borderId="16" xfId="4" quotePrefix="1" applyNumberFormat="1" applyFont="1" applyFill="1" applyBorder="1" applyAlignment="1" applyProtection="1">
      <alignment horizontal="center" vertical="center" wrapText="1"/>
    </xf>
    <xf numFmtId="49" fontId="11" fillId="6" borderId="16" xfId="7" applyNumberFormat="1" applyFont="1" applyFill="1" applyBorder="1" applyProtection="1">
      <alignment horizontal="center" vertical="top" shrinkToFit="1"/>
    </xf>
    <xf numFmtId="0" fontId="11" fillId="6" borderId="16" xfId="8" quotePrefix="1" applyNumberFormat="1" applyFont="1" applyFill="1" applyBorder="1" applyProtection="1">
      <alignment horizontal="left" vertical="top" wrapText="1"/>
    </xf>
    <xf numFmtId="164" fontId="11" fillId="6" borderId="16" xfId="8" quotePrefix="1" applyNumberFormat="1" applyFont="1" applyFill="1" applyBorder="1" applyAlignment="1" applyProtection="1">
      <alignment horizontal="center" vertical="center" wrapText="1"/>
    </xf>
    <xf numFmtId="49" fontId="11" fillId="6" borderId="16" xfId="11" applyNumberFormat="1" applyFont="1" applyFill="1" applyBorder="1" applyProtection="1">
      <alignment horizontal="center" vertical="top" shrinkToFit="1"/>
    </xf>
    <xf numFmtId="0" fontId="11" fillId="6" borderId="16" xfId="12" quotePrefix="1" applyNumberFormat="1" applyFont="1" applyFill="1" applyBorder="1" applyProtection="1">
      <alignment horizontal="left" vertical="top" wrapText="1"/>
    </xf>
    <xf numFmtId="164" fontId="11" fillId="6" borderId="16" xfId="14" applyNumberFormat="1" applyFont="1" applyFill="1" applyBorder="1" applyAlignment="1" applyProtection="1">
      <alignment horizontal="center" vertical="center" shrinkToFit="1"/>
    </xf>
    <xf numFmtId="49" fontId="10" fillId="6" borderId="16" xfId="15" applyNumberFormat="1" applyFont="1" applyFill="1" applyBorder="1" applyProtection="1">
      <alignment horizontal="center" vertical="top" shrinkToFit="1"/>
    </xf>
    <xf numFmtId="0" fontId="10" fillId="6" borderId="16" xfId="16" quotePrefix="1" applyNumberFormat="1" applyFont="1" applyFill="1" applyBorder="1" applyProtection="1">
      <alignment horizontal="left" vertical="top" wrapText="1"/>
    </xf>
    <xf numFmtId="0" fontId="10" fillId="6" borderId="16" xfId="16" quotePrefix="1" applyNumberFormat="1" applyFont="1" applyFill="1" applyBorder="1" applyAlignment="1" applyProtection="1">
      <alignment horizontal="center" vertical="center" wrapText="1"/>
    </xf>
    <xf numFmtId="164" fontId="11" fillId="6" borderId="16" xfId="12" quotePrefix="1" applyNumberFormat="1" applyFont="1" applyFill="1" applyBorder="1" applyAlignment="1" applyProtection="1">
      <alignment horizontal="center" vertical="center" wrapText="1"/>
    </xf>
    <xf numFmtId="0" fontId="11" fillId="6" borderId="16" xfId="8" quotePrefix="1" applyNumberFormat="1" applyFont="1" applyFill="1" applyBorder="1" applyAlignment="1" applyProtection="1">
      <alignment horizontal="center" vertical="center" wrapText="1"/>
    </xf>
    <xf numFmtId="0" fontId="11" fillId="6" borderId="16" xfId="12" quotePrefix="1" applyNumberFormat="1" applyFont="1" applyFill="1" applyBorder="1" applyAlignment="1" applyProtection="1">
      <alignment horizontal="center" vertical="center" wrapText="1"/>
    </xf>
    <xf numFmtId="0" fontId="11" fillId="6" borderId="16" xfId="19" applyNumberFormat="1" applyFont="1" applyFill="1" applyBorder="1" applyProtection="1"/>
    <xf numFmtId="0" fontId="11" fillId="6" borderId="16" xfId="20" applyNumberFormat="1" applyFont="1" applyFill="1" applyBorder="1" applyProtection="1"/>
    <xf numFmtId="49" fontId="10" fillId="0" borderId="16" xfId="15" applyFont="1" applyBorder="1">
      <alignment horizontal="center" vertical="top" shrinkToFit="1"/>
    </xf>
    <xf numFmtId="0" fontId="10" fillId="0" borderId="16" xfId="16" quotePrefix="1" applyFont="1" applyBorder="1">
      <alignment horizontal="left" vertical="top" wrapText="1"/>
    </xf>
    <xf numFmtId="49" fontId="9" fillId="6" borderId="16" xfId="0" applyNumberFormat="1" applyFont="1" applyFill="1" applyBorder="1" applyAlignment="1">
      <alignment horizontal="center" vertical="center" wrapText="1"/>
    </xf>
    <xf numFmtId="49" fontId="9" fillId="6" borderId="16" xfId="0" applyNumberFormat="1" applyFont="1" applyFill="1" applyBorder="1" applyAlignment="1">
      <alignment horizontal="left" vertical="center" wrapText="1"/>
    </xf>
    <xf numFmtId="0" fontId="0" fillId="6" borderId="16" xfId="0" applyFill="1" applyBorder="1" applyProtection="1">
      <protection locked="0"/>
    </xf>
    <xf numFmtId="164" fontId="9" fillId="6" borderId="1" xfId="0" applyNumberFormat="1" applyFont="1" applyFill="1" applyBorder="1" applyAlignment="1">
      <alignment horizontal="center" vertical="center" wrapText="1"/>
    </xf>
    <xf numFmtId="164" fontId="10" fillId="6" borderId="1" xfId="37" applyNumberFormat="1" applyFont="1" applyFill="1" applyBorder="1" applyAlignment="1">
      <alignment horizontal="center" vertical="top" shrinkToFit="1"/>
    </xf>
    <xf numFmtId="164" fontId="10" fillId="6" borderId="1" xfId="38" applyNumberFormat="1" applyFont="1" applyFill="1" applyBorder="1" applyAlignment="1">
      <alignment horizontal="center" vertical="top" shrinkToFit="1"/>
    </xf>
    <xf numFmtId="4" fontId="10" fillId="6" borderId="1" xfId="37" applyFont="1" applyFill="1" applyBorder="1">
      <alignment horizontal="right" vertical="top" shrinkToFit="1"/>
    </xf>
    <xf numFmtId="164" fontId="10" fillId="6" borderId="1" xfId="17" applyFont="1" applyFill="1" applyBorder="1" applyAlignment="1">
      <alignment horizontal="center" vertical="center" shrinkToFit="1"/>
    </xf>
    <xf numFmtId="164" fontId="10" fillId="6" borderId="1" xfId="18" applyFont="1" applyFill="1" applyBorder="1" applyAlignment="1">
      <alignment horizontal="center" vertical="center" shrinkToFit="1"/>
    </xf>
    <xf numFmtId="49" fontId="10" fillId="0" borderId="16" xfId="51" applyFont="1" applyBorder="1">
      <alignment horizontal="center" vertical="top" shrinkToFit="1"/>
    </xf>
    <xf numFmtId="0" fontId="10" fillId="0" borderId="16" xfId="52" quotePrefix="1" applyFont="1" applyBorder="1">
      <alignment horizontal="left" vertical="top" wrapText="1"/>
    </xf>
    <xf numFmtId="49" fontId="10" fillId="0" borderId="10" xfId="51" applyFont="1">
      <alignment horizontal="center" vertical="top" shrinkToFit="1"/>
    </xf>
    <xf numFmtId="0" fontId="10" fillId="0" borderId="10" xfId="52" quotePrefix="1" applyFont="1">
      <alignment horizontal="left" vertical="top" wrapText="1"/>
    </xf>
    <xf numFmtId="4" fontId="1" fillId="0" borderId="1" xfId="53" applyBorder="1">
      <alignment horizontal="right" vertical="top" shrinkToFit="1"/>
    </xf>
    <xf numFmtId="4" fontId="1" fillId="0" borderId="1" xfId="54" applyBorder="1">
      <alignment horizontal="right" vertical="top" shrinkToFit="1"/>
    </xf>
    <xf numFmtId="49" fontId="10" fillId="6" borderId="16" xfId="51" applyFont="1" applyFill="1" applyBorder="1">
      <alignment horizontal="center" vertical="top" shrinkToFit="1"/>
    </xf>
    <xf numFmtId="0" fontId="10" fillId="6" borderId="16" xfId="52" quotePrefix="1" applyFont="1" applyFill="1" applyBorder="1">
      <alignment horizontal="left" vertical="top" wrapText="1"/>
    </xf>
    <xf numFmtId="166" fontId="11" fillId="6" borderId="16" xfId="12" quotePrefix="1" applyNumberFormat="1" applyFont="1" applyFill="1" applyBorder="1" applyAlignment="1" applyProtection="1">
      <alignment horizontal="center" vertical="center" wrapText="1"/>
    </xf>
    <xf numFmtId="166" fontId="0" fillId="0" borderId="0" xfId="0" applyNumberFormat="1" applyProtection="1">
      <protection locked="0"/>
    </xf>
    <xf numFmtId="166" fontId="10" fillId="6" borderId="16" xfId="16" quotePrefix="1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wrapText="1"/>
    </xf>
    <xf numFmtId="164" fontId="10" fillId="6" borderId="16" xfId="18" applyNumberFormat="1" applyFont="1" applyFill="1" applyBorder="1" applyAlignment="1" applyProtection="1">
      <alignment horizontal="center" vertical="center" shrinkToFit="1"/>
    </xf>
    <xf numFmtId="164" fontId="10" fillId="6" borderId="16" xfId="17" applyNumberFormat="1" applyFont="1" applyFill="1" applyBorder="1" applyAlignment="1" applyProtection="1">
      <alignment horizontal="center" vertical="center" shrinkToFit="1"/>
    </xf>
    <xf numFmtId="164" fontId="11" fillId="6" borderId="16" xfId="9" applyNumberFormat="1" applyFont="1" applyFill="1" applyBorder="1" applyAlignment="1" applyProtection="1">
      <alignment horizontal="center" vertical="center" shrinkToFit="1"/>
    </xf>
    <xf numFmtId="164" fontId="11" fillId="6" borderId="16" xfId="10" applyNumberFormat="1" applyFont="1" applyFill="1" applyBorder="1" applyAlignment="1" applyProtection="1">
      <alignment horizontal="center" vertical="center" shrinkToFit="1"/>
    </xf>
    <xf numFmtId="164" fontId="11" fillId="6" borderId="16" xfId="13" applyNumberFormat="1" applyFont="1" applyFill="1" applyBorder="1" applyAlignment="1" applyProtection="1">
      <alignment horizontal="center" vertical="center" shrinkToFit="1"/>
    </xf>
    <xf numFmtId="166" fontId="9" fillId="6" borderId="16" xfId="0" applyNumberFormat="1" applyFont="1" applyFill="1" applyBorder="1" applyAlignment="1" applyProtection="1">
      <alignment horizontal="center" vertical="center"/>
      <protection locked="0"/>
    </xf>
    <xf numFmtId="166" fontId="8" fillId="6" borderId="16" xfId="0" applyNumberFormat="1" applyFont="1" applyFill="1" applyBorder="1" applyAlignment="1">
      <alignment horizontal="center" vertical="center" wrapText="1"/>
    </xf>
    <xf numFmtId="166" fontId="9" fillId="6" borderId="16" xfId="0" applyNumberFormat="1" applyFont="1" applyFill="1" applyBorder="1" applyAlignment="1">
      <alignment horizontal="center" vertical="center" wrapText="1"/>
    </xf>
    <xf numFmtId="164" fontId="10" fillId="6" borderId="16" xfId="38" applyNumberFormat="1" applyFont="1" applyFill="1" applyBorder="1" applyAlignment="1">
      <alignment horizontal="center" vertical="top" shrinkToFit="1"/>
    </xf>
    <xf numFmtId="164" fontId="0" fillId="0" borderId="0" xfId="0" applyNumberFormat="1" applyProtection="1">
      <protection locked="0"/>
    </xf>
    <xf numFmtId="164" fontId="11" fillId="6" borderId="16" xfId="6" applyNumberFormat="1" applyFont="1" applyFill="1" applyBorder="1" applyAlignment="1" applyProtection="1">
      <alignment horizontal="center" vertical="center" shrinkToFit="1"/>
    </xf>
    <xf numFmtId="164" fontId="8" fillId="6" borderId="16" xfId="9" applyNumberFormat="1" applyFont="1" applyFill="1" applyBorder="1" applyAlignment="1" applyProtection="1">
      <alignment horizontal="center" vertical="center" shrinkToFit="1"/>
    </xf>
    <xf numFmtId="166" fontId="8" fillId="6" borderId="16" xfId="0" applyNumberFormat="1" applyFont="1" applyFill="1" applyBorder="1" applyAlignment="1" applyProtection="1">
      <alignment horizontal="center" vertical="center"/>
      <protection locked="0"/>
    </xf>
    <xf numFmtId="164" fontId="9" fillId="6" borderId="16" xfId="0" applyNumberFormat="1" applyFont="1" applyFill="1" applyBorder="1" applyAlignment="1">
      <alignment horizontal="center" vertical="center"/>
    </xf>
    <xf numFmtId="164" fontId="9" fillId="6" borderId="16" xfId="0" applyNumberFormat="1" applyFont="1" applyFill="1" applyBorder="1" applyAlignment="1" applyProtection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49" fontId="9" fillId="6" borderId="16" xfId="0" applyNumberFormat="1" applyFont="1" applyFill="1" applyBorder="1" applyAlignment="1" applyProtection="1">
      <alignment horizontal="center" vertical="center"/>
    </xf>
    <xf numFmtId="164" fontId="9" fillId="6" borderId="16" xfId="50" applyNumberFormat="1" applyFont="1" applyFill="1" applyBorder="1" applyAlignment="1" applyProtection="1">
      <alignment horizontal="center" vertical="center"/>
    </xf>
    <xf numFmtId="164" fontId="8" fillId="6" borderId="16" xfId="0" applyNumberFormat="1" applyFont="1" applyFill="1" applyBorder="1" applyAlignment="1" applyProtection="1">
      <alignment horizontal="center" vertical="center"/>
    </xf>
    <xf numFmtId="164" fontId="11" fillId="6" borderId="16" xfId="5" applyNumberFormat="1" applyFont="1" applyFill="1" applyBorder="1" applyAlignment="1" applyProtection="1">
      <alignment horizontal="center" vertical="center" wrapText="1" shrinkToFit="1"/>
    </xf>
    <xf numFmtId="164" fontId="10" fillId="6" borderId="16" xfId="43" applyNumberFormat="1" applyFont="1" applyFill="1" applyBorder="1" applyAlignment="1" applyProtection="1">
      <alignment horizontal="center" vertical="center" shrinkToFit="1"/>
    </xf>
    <xf numFmtId="167" fontId="9" fillId="6" borderId="16" xfId="0" applyNumberFormat="1" applyFont="1" applyFill="1" applyBorder="1" applyAlignment="1">
      <alignment horizontal="center" vertical="center"/>
    </xf>
    <xf numFmtId="168" fontId="11" fillId="6" borderId="16" xfId="8" quotePrefix="1" applyNumberFormat="1" applyFont="1" applyFill="1" applyBorder="1" applyAlignment="1" applyProtection="1">
      <alignment horizontal="center" vertical="center" wrapText="1"/>
    </xf>
    <xf numFmtId="164" fontId="11" fillId="6" borderId="16" xfId="21" applyNumberFormat="1" applyFont="1" applyFill="1" applyBorder="1" applyAlignment="1" applyProtection="1">
      <alignment horizontal="center" vertical="center" shrinkToFit="1"/>
    </xf>
    <xf numFmtId="0" fontId="10" fillId="6" borderId="16" xfId="16" applyNumberFormat="1" applyFont="1" applyFill="1" applyBorder="1" applyProtection="1">
      <alignment horizontal="left" vertical="top" wrapText="1"/>
    </xf>
    <xf numFmtId="164" fontId="11" fillId="6" borderId="16" xfId="55" applyNumberFormat="1" applyFont="1" applyFill="1" applyBorder="1" applyAlignment="1" applyProtection="1">
      <alignment horizontal="center" vertical="center" shrinkToFit="1"/>
    </xf>
    <xf numFmtId="164" fontId="10" fillId="6" borderId="16" xfId="56" applyNumberFormat="1" applyFont="1" applyFill="1" applyBorder="1" applyAlignment="1" applyProtection="1">
      <alignment horizontal="center" vertical="center" shrinkToFit="1"/>
    </xf>
    <xf numFmtId="164" fontId="11" fillId="6" borderId="16" xfId="57" applyNumberFormat="1" applyFont="1" applyFill="1" applyBorder="1" applyAlignment="1" applyProtection="1">
      <alignment horizontal="center" vertical="center" shrinkToFit="1"/>
    </xf>
    <xf numFmtId="164" fontId="11" fillId="6" borderId="16" xfId="18" applyNumberFormat="1" applyFont="1" applyFill="1" applyBorder="1" applyAlignment="1" applyProtection="1">
      <alignment horizontal="center" vertical="center" shrinkToFit="1"/>
    </xf>
    <xf numFmtId="169" fontId="9" fillId="6" borderId="16" xfId="0" applyNumberFormat="1" applyFont="1" applyFill="1" applyBorder="1" applyAlignment="1" applyProtection="1">
      <alignment horizontal="center" vertical="center"/>
    </xf>
    <xf numFmtId="169" fontId="9" fillId="6" borderId="16" xfId="50" applyNumberFormat="1" applyFont="1" applyFill="1" applyBorder="1" applyAlignment="1" applyProtection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167" fontId="8" fillId="6" borderId="16" xfId="0" applyNumberFormat="1" applyFont="1" applyFill="1" applyBorder="1" applyAlignment="1">
      <alignment horizontal="center" vertical="center"/>
    </xf>
    <xf numFmtId="0" fontId="10" fillId="6" borderId="16" xfId="7" applyNumberFormat="1" applyFont="1" applyFill="1" applyBorder="1" applyAlignment="1" applyProtection="1">
      <alignment horizontal="left" vertical="top" wrapText="1"/>
    </xf>
    <xf numFmtId="49" fontId="11" fillId="6" borderId="16" xfId="58" applyNumberFormat="1" applyFont="1" applyFill="1" applyBorder="1" applyProtection="1">
      <alignment horizontal="center" vertical="center" wrapText="1"/>
    </xf>
    <xf numFmtId="0" fontId="11" fillId="6" borderId="16" xfId="3" applyNumberFormat="1" applyFont="1" applyFill="1" applyBorder="1" applyAlignment="1" applyProtection="1">
      <alignment horizontal="left" vertical="top" wrapText="1"/>
    </xf>
    <xf numFmtId="169" fontId="8" fillId="6" borderId="16" xfId="0" applyNumberFormat="1" applyFont="1" applyFill="1" applyBorder="1" applyAlignment="1">
      <alignment horizontal="center" vertical="center"/>
    </xf>
    <xf numFmtId="169" fontId="8" fillId="6" borderId="16" xfId="0" applyNumberFormat="1" applyFont="1" applyFill="1" applyBorder="1" applyAlignment="1" applyProtection="1">
      <alignment horizontal="center" vertical="center" wrapText="1"/>
    </xf>
    <xf numFmtId="169" fontId="9" fillId="6" borderId="16" xfId="0" applyNumberFormat="1" applyFont="1" applyFill="1" applyBorder="1" applyAlignment="1">
      <alignment horizontal="center" vertical="center"/>
    </xf>
    <xf numFmtId="49" fontId="11" fillId="6" borderId="16" xfId="4" applyNumberFormat="1" applyFont="1" applyFill="1" applyBorder="1" applyAlignment="1" applyProtection="1">
      <alignment horizontal="center" vertical="center" shrinkToFit="1"/>
    </xf>
    <xf numFmtId="49" fontId="10" fillId="6" borderId="16" xfId="8" applyNumberFormat="1" applyFont="1" applyFill="1" applyBorder="1" applyAlignment="1" applyProtection="1">
      <alignment horizontal="center" vertical="center" shrinkToFit="1"/>
    </xf>
    <xf numFmtId="164" fontId="11" fillId="6" borderId="16" xfId="59" applyNumberFormat="1" applyFont="1" applyFill="1" applyBorder="1" applyAlignment="1" applyProtection="1">
      <alignment horizontal="center" vertical="center" shrinkToFit="1"/>
    </xf>
    <xf numFmtId="164" fontId="10" fillId="6" borderId="16" xfId="61" applyNumberFormat="1" applyFont="1" applyFill="1" applyBorder="1" applyAlignment="1" applyProtection="1">
      <alignment horizontal="center" vertical="center" shrinkToFit="1"/>
    </xf>
    <xf numFmtId="164" fontId="10" fillId="6" borderId="16" xfId="62" applyNumberFormat="1" applyFont="1" applyFill="1" applyBorder="1" applyAlignment="1" applyProtection="1">
      <alignment horizontal="center" vertical="center" shrinkToFit="1"/>
    </xf>
    <xf numFmtId="164" fontId="11" fillId="6" borderId="16" xfId="60" applyNumberFormat="1" applyFont="1" applyFill="1" applyBorder="1" applyAlignment="1" applyProtection="1">
      <alignment horizontal="center" vertical="center" shrinkToFit="1"/>
    </xf>
    <xf numFmtId="0" fontId="11" fillId="6" borderId="16" xfId="20" applyNumberFormat="1" applyFont="1" applyFill="1" applyBorder="1" applyAlignment="1" applyProtection="1">
      <alignment horizontal="center" vertical="center"/>
    </xf>
    <xf numFmtId="164" fontId="11" fillId="6" borderId="16" xfId="46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wrapText="1"/>
    </xf>
    <xf numFmtId="0" fontId="13" fillId="0" borderId="1" xfId="1" applyNumberFormat="1" applyFont="1" applyProtection="1">
      <alignment horizontal="right" vertical="top" wrapText="1"/>
    </xf>
    <xf numFmtId="0" fontId="13" fillId="0" borderId="1" xfId="1" applyFont="1">
      <alignment horizontal="right" vertical="top" wrapText="1"/>
    </xf>
    <xf numFmtId="0" fontId="13" fillId="0" borderId="1" xfId="23" applyNumberFormat="1" applyFont="1" applyBorder="1" applyProtection="1"/>
    <xf numFmtId="0" fontId="14" fillId="0" borderId="0" xfId="0" applyFont="1" applyProtection="1">
      <protection locked="0"/>
    </xf>
    <xf numFmtId="0" fontId="9" fillId="0" borderId="0" xfId="0" applyFont="1" applyProtection="1">
      <protection locked="0"/>
    </xf>
  </cellXfs>
  <cellStyles count="63">
    <cellStyle name="br" xfId="26"/>
    <cellStyle name="col" xfId="25"/>
    <cellStyle name="ex58" xfId="29"/>
    <cellStyle name="ex59" xfId="30"/>
    <cellStyle name="ex60" xfId="3"/>
    <cellStyle name="ex61" xfId="4"/>
    <cellStyle name="ex62" xfId="31"/>
    <cellStyle name="ex63" xfId="32"/>
    <cellStyle name="ex64" xfId="7"/>
    <cellStyle name="ex65" xfId="8"/>
    <cellStyle name="ex66" xfId="33"/>
    <cellStyle name="ex67" xfId="34"/>
    <cellStyle name="ex68" xfId="11"/>
    <cellStyle name="ex69" xfId="12"/>
    <cellStyle name="ex70" xfId="35"/>
    <cellStyle name="ex71" xfId="36"/>
    <cellStyle name="ex72" xfId="15"/>
    <cellStyle name="ex73" xfId="16"/>
    <cellStyle name="ex74" xfId="37"/>
    <cellStyle name="ex75" xfId="38"/>
    <cellStyle name="ex76" xfId="39"/>
    <cellStyle name="ex77" xfId="40"/>
    <cellStyle name="ex78" xfId="41"/>
    <cellStyle name="ex79" xfId="42"/>
    <cellStyle name="ex81" xfId="51"/>
    <cellStyle name="ex82" xfId="52"/>
    <cellStyle name="ex83" xfId="53"/>
    <cellStyle name="ex84" xfId="54"/>
    <cellStyle name="st57" xfId="1"/>
    <cellStyle name="st68" xfId="48"/>
    <cellStyle name="st69" xfId="49"/>
    <cellStyle name="st70" xfId="44"/>
    <cellStyle name="st71" xfId="45"/>
    <cellStyle name="st72" xfId="46"/>
    <cellStyle name="st73" xfId="47"/>
    <cellStyle name="st74" xfId="59"/>
    <cellStyle name="st75" xfId="60"/>
    <cellStyle name="st76" xfId="61"/>
    <cellStyle name="st77" xfId="62"/>
    <cellStyle name="st80" xfId="21"/>
    <cellStyle name="st81" xfId="22"/>
    <cellStyle name="st82" xfId="5"/>
    <cellStyle name="st83" xfId="6"/>
    <cellStyle name="st84" xfId="9"/>
    <cellStyle name="st85" xfId="10"/>
    <cellStyle name="st86" xfId="13"/>
    <cellStyle name="st87" xfId="14"/>
    <cellStyle name="st88" xfId="17"/>
    <cellStyle name="st89" xfId="18"/>
    <cellStyle name="st90" xfId="55"/>
    <cellStyle name="st91" xfId="57"/>
    <cellStyle name="st92" xfId="43"/>
    <cellStyle name="st93" xfId="56"/>
    <cellStyle name="style0" xfId="27"/>
    <cellStyle name="td" xfId="28"/>
    <cellStyle name="tr" xfId="24"/>
    <cellStyle name="xl_bot_header" xfId="2"/>
    <cellStyle name="xl_top_header" xfId="58"/>
    <cellStyle name="xl_total_bot" xfId="23"/>
    <cellStyle name="xl_total_center" xfId="20"/>
    <cellStyle name="xl_total_left" xfId="19"/>
    <cellStyle name="Обычный" xfId="0" builtinId="0"/>
    <cellStyle name="Обычный 2" xfId="5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1"/>
  <sheetViews>
    <sheetView showGridLines="0" zoomScale="117" zoomScaleNormal="117" workbookViewId="0">
      <pane ySplit="4" topLeftCell="A155" activePane="bottomLeft" state="frozen"/>
      <selection pane="bottomLeft" activeCell="A159" sqref="A159"/>
    </sheetView>
  </sheetViews>
  <sheetFormatPr defaultColWidth="9.140625" defaultRowHeight="15"/>
  <cols>
    <col min="1" max="1" width="19.140625" style="1" customWidth="1"/>
    <col min="2" max="2" width="40.5703125" style="1" customWidth="1"/>
    <col min="3" max="3" width="10.28515625" style="1" customWidth="1"/>
    <col min="4" max="4" width="11.42578125" style="1" customWidth="1"/>
    <col min="5" max="5" width="10.28515625" style="1" customWidth="1"/>
    <col min="6" max="6" width="10.42578125" style="1" customWidth="1"/>
    <col min="7" max="7" width="9.7109375" style="1" customWidth="1"/>
    <col min="8" max="16384" width="9.140625" style="1"/>
  </cols>
  <sheetData>
    <row r="1" spans="1:7" ht="15.2" customHeight="1">
      <c r="A1" s="98" t="s">
        <v>283</v>
      </c>
      <c r="B1" s="98"/>
      <c r="C1" s="98"/>
      <c r="D1" s="98"/>
      <c r="E1" s="98"/>
      <c r="F1" s="98"/>
      <c r="G1" s="98"/>
    </row>
    <row r="2" spans="1:7" ht="15.2" customHeight="1">
      <c r="A2" s="98"/>
      <c r="B2" s="98"/>
      <c r="C2" s="98"/>
      <c r="D2" s="98"/>
      <c r="E2" s="98"/>
      <c r="F2" s="98"/>
      <c r="G2" s="98"/>
    </row>
    <row r="3" spans="1:7" ht="15.2" customHeight="1">
      <c r="A3" s="99" t="s">
        <v>0</v>
      </c>
      <c r="B3" s="100"/>
      <c r="C3" s="100"/>
      <c r="D3" s="100"/>
      <c r="E3" s="100"/>
    </row>
    <row r="4" spans="1:7" ht="75">
      <c r="A4" s="2" t="s">
        <v>196</v>
      </c>
      <c r="B4" s="2" t="s">
        <v>197</v>
      </c>
      <c r="C4" s="2" t="s">
        <v>284</v>
      </c>
      <c r="D4" s="2" t="s">
        <v>198</v>
      </c>
      <c r="E4" s="2" t="s">
        <v>285</v>
      </c>
      <c r="F4" s="7" t="s">
        <v>286</v>
      </c>
      <c r="G4" s="8" t="s">
        <v>287</v>
      </c>
    </row>
    <row r="5" spans="1:7">
      <c r="A5" s="11" t="s">
        <v>1</v>
      </c>
      <c r="B5" s="12" t="s">
        <v>2</v>
      </c>
      <c r="C5" s="13">
        <f>C6+C13+C19+C32+C38+C44+C47+C59+C65+C71+C81+C103</f>
        <v>290454.29999999993</v>
      </c>
      <c r="D5" s="61">
        <f>D6+D13+D19+D32+D38+D44+D47+D59+D65+D71+D81+D103</f>
        <v>391722.70000000007</v>
      </c>
      <c r="E5" s="61">
        <f>E6+E13+E19+E32+E38+E44+E47+E59+E65+E71+E81+E103</f>
        <v>275342.06739999994</v>
      </c>
      <c r="F5" s="63">
        <f>E5/D5*100</f>
        <v>70.290046351666604</v>
      </c>
      <c r="G5" s="57">
        <f>E5*100/C5-100</f>
        <v>-5.2029639774656431</v>
      </c>
    </row>
    <row r="6" spans="1:7">
      <c r="A6" s="14" t="s">
        <v>3</v>
      </c>
      <c r="B6" s="15" t="s">
        <v>4</v>
      </c>
      <c r="C6" s="16">
        <f>C7</f>
        <v>190085.69999999998</v>
      </c>
      <c r="D6" s="53">
        <f>D7</f>
        <v>276901</v>
      </c>
      <c r="E6" s="54">
        <f>E7</f>
        <v>199264.60500000001</v>
      </c>
      <c r="F6" s="63">
        <f t="shared" ref="F6:F79" si="0">E6/D6*100</f>
        <v>71.962399919104669</v>
      </c>
      <c r="G6" s="57">
        <f t="shared" ref="G6:G77" si="1">E6*100/C6-100</f>
        <v>4.8288245775458165</v>
      </c>
    </row>
    <row r="7" spans="1:7">
      <c r="A7" s="17" t="s">
        <v>5</v>
      </c>
      <c r="B7" s="18" t="s">
        <v>6</v>
      </c>
      <c r="C7" s="3">
        <f>C8+C9+C10+C11</f>
        <v>190085.69999999998</v>
      </c>
      <c r="D7" s="19">
        <f>D8+D9+D10+D11+D12</f>
        <v>276901</v>
      </c>
      <c r="E7" s="19">
        <f>E8+E9+E10+E11+E12</f>
        <v>199264.60500000001</v>
      </c>
      <c r="F7" s="63">
        <f t="shared" si="0"/>
        <v>71.962399919104669</v>
      </c>
      <c r="G7" s="57">
        <f t="shared" si="1"/>
        <v>4.8288245775458165</v>
      </c>
    </row>
    <row r="8" spans="1:7" ht="67.5">
      <c r="A8" s="20" t="s">
        <v>7</v>
      </c>
      <c r="B8" s="21" t="s">
        <v>8</v>
      </c>
      <c r="C8" s="4">
        <v>186149.9</v>
      </c>
      <c r="D8" s="52">
        <v>271194.40000000002</v>
      </c>
      <c r="E8" s="51">
        <v>193460.7</v>
      </c>
      <c r="F8" s="56">
        <f t="shared" si="0"/>
        <v>71.336539397568671</v>
      </c>
      <c r="G8" s="58">
        <f t="shared" si="1"/>
        <v>3.9273725100040338</v>
      </c>
    </row>
    <row r="9" spans="1:7" ht="101.25">
      <c r="A9" s="20" t="s">
        <v>9</v>
      </c>
      <c r="B9" s="21" t="s">
        <v>10</v>
      </c>
      <c r="C9" s="4">
        <v>1173.3</v>
      </c>
      <c r="D9" s="52">
        <v>1432.8</v>
      </c>
      <c r="E9" s="51">
        <v>1442.1</v>
      </c>
      <c r="F9" s="56">
        <f t="shared" si="0"/>
        <v>100.64907872696818</v>
      </c>
      <c r="G9" s="58">
        <f t="shared" si="1"/>
        <v>22.90974175402711</v>
      </c>
    </row>
    <row r="10" spans="1:7" ht="45">
      <c r="A10" s="20" t="s">
        <v>11</v>
      </c>
      <c r="B10" s="21" t="s">
        <v>12</v>
      </c>
      <c r="C10" s="4">
        <v>2762.5</v>
      </c>
      <c r="D10" s="52">
        <v>4163.8</v>
      </c>
      <c r="E10" s="51">
        <v>4243.1000000000004</v>
      </c>
      <c r="F10" s="56">
        <f t="shared" si="0"/>
        <v>101.90451030308853</v>
      </c>
      <c r="G10" s="58">
        <f t="shared" si="1"/>
        <v>53.596380090497746</v>
      </c>
    </row>
    <row r="11" spans="1:7" ht="78.75">
      <c r="A11" s="20" t="s">
        <v>13</v>
      </c>
      <c r="B11" s="21" t="s">
        <v>14</v>
      </c>
      <c r="C11" s="22"/>
      <c r="D11" s="52">
        <v>110</v>
      </c>
      <c r="E11" s="51">
        <v>110.8</v>
      </c>
      <c r="F11" s="56">
        <f t="shared" si="0"/>
        <v>100.72727272727273</v>
      </c>
      <c r="G11" s="58"/>
    </row>
    <row r="12" spans="1:7" ht="78.75">
      <c r="A12" s="20" t="s">
        <v>15</v>
      </c>
      <c r="B12" s="21" t="s">
        <v>16</v>
      </c>
      <c r="C12" s="22"/>
      <c r="D12" s="52"/>
      <c r="E12" s="51">
        <v>7.9050000000000002</v>
      </c>
      <c r="F12" s="56"/>
      <c r="G12" s="58"/>
    </row>
    <row r="13" spans="1:7" ht="31.5">
      <c r="A13" s="14" t="s">
        <v>17</v>
      </c>
      <c r="B13" s="15" t="s">
        <v>18</v>
      </c>
      <c r="C13" s="16">
        <f>C14</f>
        <v>14978</v>
      </c>
      <c r="D13" s="53">
        <f>D14</f>
        <v>22439.7</v>
      </c>
      <c r="E13" s="53">
        <f>E14</f>
        <v>16639.8</v>
      </c>
      <c r="F13" s="63">
        <f t="shared" si="0"/>
        <v>74.153397772697488</v>
      </c>
      <c r="G13" s="57">
        <f t="shared" si="1"/>
        <v>11.094939244224861</v>
      </c>
    </row>
    <row r="14" spans="1:7" ht="31.5">
      <c r="A14" s="17" t="s">
        <v>19</v>
      </c>
      <c r="B14" s="18" t="s">
        <v>20</v>
      </c>
      <c r="C14" s="3">
        <f>C15+C16+C17+C18</f>
        <v>14978</v>
      </c>
      <c r="D14" s="55">
        <f>D15+D16+D17+D18</f>
        <v>22439.7</v>
      </c>
      <c r="E14" s="55">
        <f>E15+E16+E17+E18</f>
        <v>16639.8</v>
      </c>
      <c r="F14" s="63">
        <f t="shared" si="0"/>
        <v>74.153397772697488</v>
      </c>
      <c r="G14" s="57">
        <f t="shared" si="1"/>
        <v>11.094939244224861</v>
      </c>
    </row>
    <row r="15" spans="1:7" ht="101.25">
      <c r="A15" s="28" t="s">
        <v>209</v>
      </c>
      <c r="B15" s="29" t="s">
        <v>210</v>
      </c>
      <c r="C15" s="4">
        <v>6982.8</v>
      </c>
      <c r="D15" s="52">
        <v>10303.5</v>
      </c>
      <c r="E15" s="51">
        <v>7547.3</v>
      </c>
      <c r="F15" s="56">
        <f t="shared" si="0"/>
        <v>73.249866550201389</v>
      </c>
      <c r="G15" s="58">
        <f t="shared" si="1"/>
        <v>8.0841496247923459</v>
      </c>
    </row>
    <row r="16" spans="1:7" ht="112.5">
      <c r="A16" s="28" t="s">
        <v>211</v>
      </c>
      <c r="B16" s="29" t="s">
        <v>212</v>
      </c>
      <c r="C16" s="4">
        <v>48.2</v>
      </c>
      <c r="D16" s="52">
        <v>58.7</v>
      </c>
      <c r="E16" s="51">
        <v>53.9</v>
      </c>
      <c r="F16" s="56">
        <f t="shared" si="0"/>
        <v>91.822827938671196</v>
      </c>
      <c r="G16" s="58">
        <f t="shared" si="1"/>
        <v>11.825726141078832</v>
      </c>
    </row>
    <row r="17" spans="1:12" ht="101.25">
      <c r="A17" s="28" t="s">
        <v>213</v>
      </c>
      <c r="B17" s="29" t="s">
        <v>214</v>
      </c>
      <c r="C17" s="4">
        <v>9310.9</v>
      </c>
      <c r="D17" s="52">
        <v>12077.5</v>
      </c>
      <c r="E17" s="51">
        <v>10371</v>
      </c>
      <c r="F17" s="56">
        <f t="shared" si="0"/>
        <v>85.87042020285655</v>
      </c>
      <c r="G17" s="58">
        <f t="shared" si="1"/>
        <v>11.385580341320392</v>
      </c>
    </row>
    <row r="18" spans="1:12" ht="101.25">
      <c r="A18" s="28" t="s">
        <v>215</v>
      </c>
      <c r="B18" s="29" t="s">
        <v>216</v>
      </c>
      <c r="C18" s="4">
        <v>-1363.9</v>
      </c>
      <c r="D18" s="52"/>
      <c r="E18" s="51">
        <v>-1332.4</v>
      </c>
      <c r="F18" s="56"/>
      <c r="G18" s="58">
        <f t="shared" si="1"/>
        <v>-2.3095534863259815</v>
      </c>
    </row>
    <row r="19" spans="1:12">
      <c r="A19" s="14" t="s">
        <v>21</v>
      </c>
      <c r="B19" s="15" t="s">
        <v>22</v>
      </c>
      <c r="C19" s="16">
        <f>C20+C24+C27+C30</f>
        <v>48201.099999999991</v>
      </c>
      <c r="D19" s="53">
        <f>D20+D24+D27+D30</f>
        <v>22436.400000000001</v>
      </c>
      <c r="E19" s="53">
        <f>E20+E24+E27+E30</f>
        <v>12334.999999999998</v>
      </c>
      <c r="F19" s="63">
        <f t="shared" si="0"/>
        <v>54.977625644042703</v>
      </c>
      <c r="G19" s="57">
        <f t="shared" si="1"/>
        <v>-74.409297713122726</v>
      </c>
    </row>
    <row r="20" spans="1:12" ht="21">
      <c r="A20" s="17" t="s">
        <v>23</v>
      </c>
      <c r="B20" s="18" t="s">
        <v>24</v>
      </c>
      <c r="C20" s="23">
        <f>C21+C23</f>
        <v>15818.599999999999</v>
      </c>
      <c r="D20" s="55">
        <f>D21+D22+D23</f>
        <v>20507</v>
      </c>
      <c r="E20" s="55">
        <f>E21+E22+E23</f>
        <v>18561.899999999998</v>
      </c>
      <c r="F20" s="63">
        <f t="shared" si="0"/>
        <v>90.514946115960399</v>
      </c>
      <c r="G20" s="57">
        <f t="shared" si="1"/>
        <v>17.342242676343034</v>
      </c>
    </row>
    <row r="21" spans="1:12" ht="22.5">
      <c r="A21" s="30" t="s">
        <v>217</v>
      </c>
      <c r="B21" s="31" t="s">
        <v>25</v>
      </c>
      <c r="C21" s="4">
        <v>10068.299999999999</v>
      </c>
      <c r="D21" s="52">
        <v>13019</v>
      </c>
      <c r="E21" s="51">
        <v>11068.3</v>
      </c>
      <c r="F21" s="56">
        <f t="shared" si="0"/>
        <v>85.016514325216988</v>
      </c>
      <c r="G21" s="58">
        <f t="shared" si="1"/>
        <v>9.9321633244937146</v>
      </c>
      <c r="I21" s="33"/>
      <c r="J21" s="34"/>
      <c r="K21" s="35"/>
      <c r="L21" s="10"/>
    </row>
    <row r="22" spans="1:12" ht="33.75">
      <c r="A22" s="30" t="s">
        <v>218</v>
      </c>
      <c r="B22" s="31" t="s">
        <v>219</v>
      </c>
      <c r="C22" s="32"/>
      <c r="D22" s="32"/>
      <c r="E22" s="59">
        <v>-1.7</v>
      </c>
      <c r="F22" s="56"/>
      <c r="G22" s="58"/>
      <c r="I22" s="33"/>
      <c r="J22" s="36"/>
      <c r="K22" s="35"/>
      <c r="L22" s="10"/>
    </row>
    <row r="23" spans="1:12" ht="56.25">
      <c r="A23" s="30" t="s">
        <v>220</v>
      </c>
      <c r="B23" s="31" t="s">
        <v>221</v>
      </c>
      <c r="C23" s="4">
        <v>5750.3</v>
      </c>
      <c r="D23" s="52">
        <v>7488</v>
      </c>
      <c r="E23" s="51">
        <v>7495.3</v>
      </c>
      <c r="F23" s="56">
        <f>E23/D23*100</f>
        <v>100.09748931623932</v>
      </c>
      <c r="G23" s="58">
        <f>E23*100/C23-100</f>
        <v>30.346242804723232</v>
      </c>
      <c r="I23" s="33"/>
      <c r="J23" s="37"/>
      <c r="K23" s="38"/>
      <c r="L23" s="10"/>
    </row>
    <row r="24" spans="1:12" ht="21">
      <c r="A24" s="17" t="s">
        <v>26</v>
      </c>
      <c r="B24" s="18" t="s">
        <v>27</v>
      </c>
      <c r="C24" s="23">
        <f>C25</f>
        <v>6151.8</v>
      </c>
      <c r="D24" s="55">
        <f>D25+D26</f>
        <v>2211</v>
      </c>
      <c r="E24" s="55">
        <f>E25+E26</f>
        <v>2154</v>
      </c>
      <c r="F24" s="63">
        <f t="shared" si="0"/>
        <v>97.42198100407056</v>
      </c>
      <c r="G24" s="57">
        <f t="shared" si="1"/>
        <v>-64.985857797717742</v>
      </c>
    </row>
    <row r="25" spans="1:12" ht="22.5">
      <c r="A25" s="20" t="s">
        <v>28</v>
      </c>
      <c r="B25" s="21" t="s">
        <v>27</v>
      </c>
      <c r="C25" s="4">
        <v>6151.8</v>
      </c>
      <c r="D25" s="52">
        <v>2211</v>
      </c>
      <c r="E25" s="51">
        <v>2164.9</v>
      </c>
      <c r="F25" s="56">
        <f t="shared" si="0"/>
        <v>97.91497060153776</v>
      </c>
      <c r="G25" s="58">
        <f t="shared" si="1"/>
        <v>-64.808673884066451</v>
      </c>
    </row>
    <row r="26" spans="1:12" ht="33.75">
      <c r="A26" s="20" t="s">
        <v>29</v>
      </c>
      <c r="B26" s="21" t="s">
        <v>30</v>
      </c>
      <c r="C26" s="4"/>
      <c r="D26" s="52"/>
      <c r="E26" s="51">
        <v>-10.9</v>
      </c>
      <c r="F26" s="56"/>
      <c r="G26" s="58"/>
    </row>
    <row r="27" spans="1:12">
      <c r="A27" s="17" t="s">
        <v>31</v>
      </c>
      <c r="B27" s="18" t="s">
        <v>32</v>
      </c>
      <c r="C27" s="3">
        <f>C28+C29</f>
        <v>25739.5</v>
      </c>
      <c r="D27" s="19">
        <f>D28+D29</f>
        <v>-2601.6</v>
      </c>
      <c r="E27" s="19">
        <f>E28+E29</f>
        <v>-10170</v>
      </c>
      <c r="F27" s="63">
        <f t="shared" si="0"/>
        <v>390.91328413284134</v>
      </c>
      <c r="G27" s="57">
        <f t="shared" si="1"/>
        <v>-139.51125701742458</v>
      </c>
    </row>
    <row r="28" spans="1:12">
      <c r="A28" s="20" t="s">
        <v>33</v>
      </c>
      <c r="B28" s="21" t="s">
        <v>32</v>
      </c>
      <c r="C28" s="4">
        <v>25739.5</v>
      </c>
      <c r="D28" s="52">
        <v>-2589.6</v>
      </c>
      <c r="E28" s="51">
        <v>-10146</v>
      </c>
      <c r="F28" s="56">
        <f t="shared" si="0"/>
        <v>391.79796107506951</v>
      </c>
      <c r="G28" s="58">
        <f t="shared" si="1"/>
        <v>-139.4180151129587</v>
      </c>
    </row>
    <row r="29" spans="1:12" ht="22.5">
      <c r="A29" s="20" t="s">
        <v>34</v>
      </c>
      <c r="B29" s="21" t="s">
        <v>35</v>
      </c>
      <c r="C29" s="4"/>
      <c r="D29" s="52">
        <v>-12</v>
      </c>
      <c r="E29" s="51">
        <v>-24</v>
      </c>
      <c r="F29" s="56">
        <f t="shared" ref="F29" si="2">E29/D29*100</f>
        <v>200</v>
      </c>
      <c r="G29" s="58"/>
    </row>
    <row r="30" spans="1:12" ht="21">
      <c r="A30" s="17" t="s">
        <v>36</v>
      </c>
      <c r="B30" s="18" t="s">
        <v>37</v>
      </c>
      <c r="C30" s="23">
        <f>C31</f>
        <v>491.2</v>
      </c>
      <c r="D30" s="19">
        <f>D31</f>
        <v>2320</v>
      </c>
      <c r="E30" s="19">
        <f>E31</f>
        <v>1789.1</v>
      </c>
      <c r="F30" s="63">
        <f t="shared" si="0"/>
        <v>77.116379310344826</v>
      </c>
      <c r="G30" s="57">
        <f t="shared" si="1"/>
        <v>264.23045602605862</v>
      </c>
    </row>
    <row r="31" spans="1:12" ht="33.75">
      <c r="A31" s="20" t="s">
        <v>38</v>
      </c>
      <c r="B31" s="21" t="s">
        <v>39</v>
      </c>
      <c r="C31" s="4">
        <v>491.2</v>
      </c>
      <c r="D31" s="52">
        <v>2320</v>
      </c>
      <c r="E31" s="51">
        <v>1789.1</v>
      </c>
      <c r="F31" s="56">
        <f t="shared" si="0"/>
        <v>77.116379310344826</v>
      </c>
      <c r="G31" s="58">
        <f t="shared" si="1"/>
        <v>264.23045602605862</v>
      </c>
    </row>
    <row r="32" spans="1:12">
      <c r="A32" s="14" t="s">
        <v>40</v>
      </c>
      <c r="B32" s="15" t="s">
        <v>41</v>
      </c>
      <c r="C32" s="16">
        <f>C33+C35</f>
        <v>17103</v>
      </c>
      <c r="D32" s="53">
        <f>D33+D35</f>
        <v>37524</v>
      </c>
      <c r="E32" s="53">
        <f>E33+E35</f>
        <v>16335.199999999999</v>
      </c>
      <c r="F32" s="63">
        <f t="shared" si="0"/>
        <v>43.532672422982621</v>
      </c>
      <c r="G32" s="57">
        <f t="shared" si="1"/>
        <v>-4.4892708881482832</v>
      </c>
    </row>
    <row r="33" spans="1:7">
      <c r="A33" s="17" t="s">
        <v>42</v>
      </c>
      <c r="B33" s="18" t="s">
        <v>43</v>
      </c>
      <c r="C33" s="23">
        <f>C34</f>
        <v>1522.8</v>
      </c>
      <c r="D33" s="55">
        <f>D34</f>
        <v>9013</v>
      </c>
      <c r="E33" s="19">
        <f>E34</f>
        <v>1062.0999999999999</v>
      </c>
      <c r="F33" s="63">
        <f t="shared" si="0"/>
        <v>11.784089648285809</v>
      </c>
      <c r="G33" s="57">
        <f t="shared" si="1"/>
        <v>-30.253480430785402</v>
      </c>
    </row>
    <row r="34" spans="1:7" ht="33.75">
      <c r="A34" s="20" t="s">
        <v>44</v>
      </c>
      <c r="B34" s="21" t="s">
        <v>45</v>
      </c>
      <c r="C34" s="4">
        <v>1522.8</v>
      </c>
      <c r="D34" s="52">
        <v>9013</v>
      </c>
      <c r="E34" s="51">
        <v>1062.0999999999999</v>
      </c>
      <c r="F34" s="56">
        <f t="shared" si="0"/>
        <v>11.784089648285809</v>
      </c>
      <c r="G34" s="58">
        <f t="shared" si="1"/>
        <v>-30.253480430785402</v>
      </c>
    </row>
    <row r="35" spans="1:7">
      <c r="A35" s="17" t="s">
        <v>46</v>
      </c>
      <c r="B35" s="18" t="s">
        <v>47</v>
      </c>
      <c r="C35" s="23">
        <f>C36+C37</f>
        <v>15580.199999999999</v>
      </c>
      <c r="D35" s="55">
        <f>D36+D37</f>
        <v>28511</v>
      </c>
      <c r="E35" s="55">
        <f>E36+E37</f>
        <v>15273.099999999999</v>
      </c>
      <c r="F35" s="63">
        <f t="shared" si="0"/>
        <v>53.569148749605411</v>
      </c>
      <c r="G35" s="57">
        <f t="shared" si="1"/>
        <v>-1.9710915135877656</v>
      </c>
    </row>
    <row r="36" spans="1:7" ht="33.75">
      <c r="A36" s="39" t="s">
        <v>222</v>
      </c>
      <c r="B36" s="40" t="s">
        <v>223</v>
      </c>
      <c r="C36" s="4">
        <v>13923.3</v>
      </c>
      <c r="D36" s="52">
        <v>21439</v>
      </c>
      <c r="E36" s="51">
        <v>14208.3</v>
      </c>
      <c r="F36" s="56">
        <f t="shared" si="0"/>
        <v>66.273147068426695</v>
      </c>
      <c r="G36" s="58">
        <f t="shared" si="1"/>
        <v>2.0469285298743927</v>
      </c>
    </row>
    <row r="37" spans="1:7" ht="33.75">
      <c r="A37" s="39" t="s">
        <v>224</v>
      </c>
      <c r="B37" s="40" t="s">
        <v>225</v>
      </c>
      <c r="C37" s="4">
        <v>1656.9</v>
      </c>
      <c r="D37" s="52">
        <v>7072</v>
      </c>
      <c r="E37" s="51">
        <v>1064.8</v>
      </c>
      <c r="F37" s="56">
        <f t="shared" si="0"/>
        <v>15.05656108597285</v>
      </c>
      <c r="G37" s="58">
        <f t="shared" si="1"/>
        <v>-35.735409499668052</v>
      </c>
    </row>
    <row r="38" spans="1:7">
      <c r="A38" s="14" t="s">
        <v>48</v>
      </c>
      <c r="B38" s="15" t="s">
        <v>49</v>
      </c>
      <c r="C38" s="16">
        <f>C39+C41</f>
        <v>3340.7</v>
      </c>
      <c r="D38" s="53">
        <f>D39+D41</f>
        <v>4054</v>
      </c>
      <c r="E38" s="53">
        <f>E39+E41</f>
        <v>2847.1</v>
      </c>
      <c r="F38" s="63">
        <f t="shared" si="0"/>
        <v>70.229403058707447</v>
      </c>
      <c r="G38" s="57">
        <f t="shared" si="1"/>
        <v>-14.775346484269761</v>
      </c>
    </row>
    <row r="39" spans="1:7" ht="31.5">
      <c r="A39" s="17" t="s">
        <v>50</v>
      </c>
      <c r="B39" s="18" t="s">
        <v>51</v>
      </c>
      <c r="C39" s="23">
        <f>C40</f>
        <v>3302.1</v>
      </c>
      <c r="D39" s="55">
        <v>4000</v>
      </c>
      <c r="E39" s="19">
        <f>E40</f>
        <v>2802.9</v>
      </c>
      <c r="F39" s="63">
        <f t="shared" si="0"/>
        <v>70.072500000000005</v>
      </c>
      <c r="G39" s="57">
        <f t="shared" si="1"/>
        <v>-15.117652403016265</v>
      </c>
    </row>
    <row r="40" spans="1:7" ht="33.75">
      <c r="A40" s="20" t="s">
        <v>52</v>
      </c>
      <c r="B40" s="21" t="s">
        <v>53</v>
      </c>
      <c r="C40" s="4">
        <v>3302.1</v>
      </c>
      <c r="D40" s="52">
        <v>4000</v>
      </c>
      <c r="E40" s="51">
        <v>2802.9</v>
      </c>
      <c r="F40" s="56">
        <f t="shared" si="0"/>
        <v>70.072500000000005</v>
      </c>
      <c r="G40" s="57">
        <f t="shared" si="1"/>
        <v>-15.117652403016265</v>
      </c>
    </row>
    <row r="41" spans="1:7" ht="42">
      <c r="A41" s="17" t="s">
        <v>54</v>
      </c>
      <c r="B41" s="18" t="s">
        <v>55</v>
      </c>
      <c r="C41" s="3">
        <f>C42+C43</f>
        <v>38.6</v>
      </c>
      <c r="D41" s="19">
        <f>D42+D43</f>
        <v>54</v>
      </c>
      <c r="E41" s="19">
        <f>E42+E43</f>
        <v>44.2</v>
      </c>
      <c r="F41" s="63">
        <f t="shared" si="0"/>
        <v>81.851851851851848</v>
      </c>
      <c r="G41" s="57">
        <f t="shared" si="1"/>
        <v>14.507772020725383</v>
      </c>
    </row>
    <row r="42" spans="1:7" ht="56.25">
      <c r="A42" s="20" t="s">
        <v>56</v>
      </c>
      <c r="B42" s="21" t="s">
        <v>57</v>
      </c>
      <c r="C42" s="4">
        <v>35.1</v>
      </c>
      <c r="D42" s="52">
        <v>54</v>
      </c>
      <c r="E42" s="51">
        <v>39.200000000000003</v>
      </c>
      <c r="F42" s="56">
        <f t="shared" si="0"/>
        <v>72.592592592592595</v>
      </c>
      <c r="G42" s="58">
        <f t="shared" si="1"/>
        <v>11.680911680911692</v>
      </c>
    </row>
    <row r="43" spans="1:7" ht="22.5">
      <c r="A43" s="5" t="s">
        <v>207</v>
      </c>
      <c r="B43" s="6" t="s">
        <v>199</v>
      </c>
      <c r="C43" s="4">
        <v>3.5</v>
      </c>
      <c r="D43" s="52"/>
      <c r="E43" s="51">
        <v>5</v>
      </c>
      <c r="F43" s="56"/>
      <c r="G43" s="57">
        <f t="shared" si="1"/>
        <v>42.857142857142861</v>
      </c>
    </row>
    <row r="44" spans="1:7" ht="31.5">
      <c r="A44" s="14" t="s">
        <v>58</v>
      </c>
      <c r="B44" s="15" t="s">
        <v>59</v>
      </c>
      <c r="C44" s="24"/>
      <c r="D44" s="53"/>
      <c r="E44" s="54">
        <f>E45</f>
        <v>-20.6</v>
      </c>
      <c r="F44" s="56"/>
      <c r="G44" s="57"/>
    </row>
    <row r="45" spans="1:7">
      <c r="A45" s="17" t="s">
        <v>60</v>
      </c>
      <c r="B45" s="18" t="s">
        <v>61</v>
      </c>
      <c r="C45" s="25"/>
      <c r="D45" s="55"/>
      <c r="E45" s="19">
        <v>-20.6</v>
      </c>
      <c r="F45" s="56"/>
      <c r="G45" s="57"/>
    </row>
    <row r="46" spans="1:7" ht="22.5">
      <c r="A46" s="20" t="s">
        <v>62</v>
      </c>
      <c r="B46" s="21" t="s">
        <v>63</v>
      </c>
      <c r="C46" s="22"/>
      <c r="D46" s="52"/>
      <c r="E46" s="51">
        <v>-20.6</v>
      </c>
      <c r="F46" s="56"/>
      <c r="G46" s="57"/>
    </row>
    <row r="47" spans="1:7" ht="31.5">
      <c r="A47" s="14" t="s">
        <v>64</v>
      </c>
      <c r="B47" s="15" t="s">
        <v>65</v>
      </c>
      <c r="C47" s="16">
        <f>C48+C56</f>
        <v>9561.2999999999993</v>
      </c>
      <c r="D47" s="53">
        <f>D48+D56</f>
        <v>19897.900000000001</v>
      </c>
      <c r="E47" s="53">
        <f>E48+E56</f>
        <v>18455.3</v>
      </c>
      <c r="F47" s="63">
        <f t="shared" si="0"/>
        <v>92.749988692274044</v>
      </c>
      <c r="G47" s="57">
        <f t="shared" si="1"/>
        <v>93.020823528181324</v>
      </c>
    </row>
    <row r="48" spans="1:7" ht="73.5">
      <c r="A48" s="17" t="s">
        <v>66</v>
      </c>
      <c r="B48" s="18" t="s">
        <v>67</v>
      </c>
      <c r="C48" s="23">
        <f>C49+C50+C52+C54+C51+C53+C55</f>
        <v>8721.5</v>
      </c>
      <c r="D48" s="55">
        <f>D49+D50+D51+D52+D53+D54+D55</f>
        <v>19028.900000000001</v>
      </c>
      <c r="E48" s="55">
        <f>E49+E50+E51+E52+E53+E54+E55</f>
        <v>17933.7</v>
      </c>
      <c r="F48" s="63">
        <f t="shared" si="0"/>
        <v>94.244543825444453</v>
      </c>
      <c r="G48" s="57">
        <f t="shared" si="1"/>
        <v>105.62632574671787</v>
      </c>
    </row>
    <row r="49" spans="1:10" ht="78.75">
      <c r="A49" s="39" t="s">
        <v>234</v>
      </c>
      <c r="B49" s="40" t="s">
        <v>235</v>
      </c>
      <c r="C49" s="4">
        <v>5867.6</v>
      </c>
      <c r="D49" s="52">
        <v>7500</v>
      </c>
      <c r="E49" s="51">
        <v>5017.2</v>
      </c>
      <c r="F49" s="56">
        <f t="shared" si="0"/>
        <v>66.896000000000001</v>
      </c>
      <c r="G49" s="58">
        <f t="shared" si="1"/>
        <v>-14.493148817233632</v>
      </c>
    </row>
    <row r="50" spans="1:10" ht="67.5">
      <c r="A50" s="39" t="s">
        <v>232</v>
      </c>
      <c r="B50" s="40" t="s">
        <v>233</v>
      </c>
      <c r="C50" s="22">
        <v>3.4</v>
      </c>
      <c r="D50" s="52">
        <v>24.2</v>
      </c>
      <c r="E50" s="51">
        <v>24.2</v>
      </c>
      <c r="F50" s="56">
        <f t="shared" si="0"/>
        <v>100</v>
      </c>
      <c r="G50" s="58">
        <f t="shared" si="1"/>
        <v>611.76470588235293</v>
      </c>
    </row>
    <row r="51" spans="1:10" ht="67.5">
      <c r="A51" s="39" t="s">
        <v>300</v>
      </c>
      <c r="B51" s="40" t="s">
        <v>301</v>
      </c>
      <c r="C51" s="22">
        <v>6.8</v>
      </c>
      <c r="D51" s="52"/>
      <c r="E51" s="51">
        <v>53.7</v>
      </c>
      <c r="F51" s="56"/>
      <c r="G51" s="58">
        <f t="shared" ref="G51" si="3">E51*100/C51-100</f>
        <v>689.70588235294122</v>
      </c>
    </row>
    <row r="52" spans="1:10" ht="56.25">
      <c r="A52" s="39" t="s">
        <v>230</v>
      </c>
      <c r="B52" s="40" t="s">
        <v>231</v>
      </c>
      <c r="C52" s="22">
        <v>184.8</v>
      </c>
      <c r="D52" s="52">
        <v>180</v>
      </c>
      <c r="E52" s="51">
        <v>210.8</v>
      </c>
      <c r="F52" s="56">
        <f t="shared" si="0"/>
        <v>117.11111111111111</v>
      </c>
      <c r="G52" s="58">
        <f t="shared" si="1"/>
        <v>14.069264069264065</v>
      </c>
    </row>
    <row r="53" spans="1:10" ht="56.25">
      <c r="A53" s="39" t="s">
        <v>298</v>
      </c>
      <c r="B53" s="40" t="s">
        <v>299</v>
      </c>
      <c r="C53" s="22">
        <v>272.60000000000002</v>
      </c>
      <c r="D53" s="52">
        <v>356</v>
      </c>
      <c r="E53" s="51">
        <v>307.60000000000002</v>
      </c>
      <c r="F53" s="56">
        <f t="shared" ref="F53" si="4">E53/D53*100</f>
        <v>86.404494382022477</v>
      </c>
      <c r="G53" s="58">
        <f t="shared" ref="G53" si="5">E53*100/C53-100</f>
        <v>12.839325018341896</v>
      </c>
    </row>
    <row r="54" spans="1:10" ht="33.75">
      <c r="A54" s="39" t="s">
        <v>228</v>
      </c>
      <c r="B54" s="40" t="s">
        <v>229</v>
      </c>
      <c r="C54" s="22">
        <v>2334.9</v>
      </c>
      <c r="D54" s="52">
        <v>10870</v>
      </c>
      <c r="E54" s="51">
        <v>12292.7</v>
      </c>
      <c r="F54" s="56">
        <f t="shared" si="0"/>
        <v>113.08831646734131</v>
      </c>
      <c r="G54" s="58">
        <f t="shared" si="1"/>
        <v>426.47650862991986</v>
      </c>
    </row>
    <row r="55" spans="1:10" ht="33.75">
      <c r="A55" s="39" t="s">
        <v>296</v>
      </c>
      <c r="B55" s="40" t="s">
        <v>297</v>
      </c>
      <c r="C55" s="22">
        <v>51.4</v>
      </c>
      <c r="D55" s="52">
        <v>98.7</v>
      </c>
      <c r="E55" s="51">
        <v>27.5</v>
      </c>
      <c r="F55" s="56">
        <f t="shared" ref="F55" si="6">E55/D55*100</f>
        <v>27.86220871327254</v>
      </c>
      <c r="G55" s="58">
        <f t="shared" ref="G55" si="7">E55*100/C55-100</f>
        <v>-46.498054474708169</v>
      </c>
    </row>
    <row r="56" spans="1:10" ht="73.5">
      <c r="A56" s="17" t="s">
        <v>68</v>
      </c>
      <c r="B56" s="18" t="s">
        <v>69</v>
      </c>
      <c r="C56" s="25">
        <f>C58+C57</f>
        <v>839.80000000000007</v>
      </c>
      <c r="D56" s="55">
        <f>D57+D58</f>
        <v>869</v>
      </c>
      <c r="E56" s="55">
        <f>E57+E58</f>
        <v>521.6</v>
      </c>
      <c r="F56" s="63">
        <f t="shared" si="0"/>
        <v>60.023014959723817</v>
      </c>
      <c r="G56" s="57">
        <f t="shared" si="1"/>
        <v>-37.889973803286502</v>
      </c>
    </row>
    <row r="57" spans="1:10" ht="67.5">
      <c r="A57" s="28" t="s">
        <v>226</v>
      </c>
      <c r="B57" s="29" t="s">
        <v>227</v>
      </c>
      <c r="C57" s="22">
        <v>57.6</v>
      </c>
      <c r="D57" s="52">
        <v>90</v>
      </c>
      <c r="E57" s="51">
        <v>6.5</v>
      </c>
      <c r="F57" s="56">
        <f t="shared" ref="F57" si="8">E57/D57*100</f>
        <v>7.2222222222222214</v>
      </c>
      <c r="G57" s="58">
        <f t="shared" ref="G57" si="9">E57*100/C57-100</f>
        <v>-88.715277777777771</v>
      </c>
    </row>
    <row r="58" spans="1:10" ht="67.5">
      <c r="A58" s="28" t="s">
        <v>302</v>
      </c>
      <c r="B58" s="29" t="s">
        <v>303</v>
      </c>
      <c r="C58" s="22">
        <v>782.2</v>
      </c>
      <c r="D58" s="52">
        <v>779</v>
      </c>
      <c r="E58" s="51">
        <v>515.1</v>
      </c>
      <c r="F58" s="56">
        <f t="shared" si="0"/>
        <v>66.123234916559696</v>
      </c>
      <c r="G58" s="58">
        <f t="shared" si="1"/>
        <v>-34.147276911275895</v>
      </c>
    </row>
    <row r="59" spans="1:10" ht="21">
      <c r="A59" s="14" t="s">
        <v>70</v>
      </c>
      <c r="B59" s="15" t="s">
        <v>71</v>
      </c>
      <c r="C59" s="16">
        <f>C60</f>
        <v>306.10000000000002</v>
      </c>
      <c r="D59" s="54">
        <f>D60</f>
        <v>338.40000000000003</v>
      </c>
      <c r="E59" s="54">
        <f>E60</f>
        <v>265.3</v>
      </c>
      <c r="F59" s="63">
        <f t="shared" si="0"/>
        <v>78.398345153664295</v>
      </c>
      <c r="G59" s="57">
        <f t="shared" si="1"/>
        <v>-13.328977458346955</v>
      </c>
    </row>
    <row r="60" spans="1:10" ht="21">
      <c r="A60" s="17" t="s">
        <v>72</v>
      </c>
      <c r="B60" s="18" t="s">
        <v>73</v>
      </c>
      <c r="C60" s="3">
        <f>C61+C62+C63+C64</f>
        <v>306.10000000000002</v>
      </c>
      <c r="D60" s="19">
        <f>D61+D62+D63+D64</f>
        <v>338.40000000000003</v>
      </c>
      <c r="E60" s="19">
        <f>E61+E62+E63+E64</f>
        <v>265.3</v>
      </c>
      <c r="F60" s="63">
        <f t="shared" si="0"/>
        <v>78.398345153664295</v>
      </c>
      <c r="G60" s="57">
        <f t="shared" si="1"/>
        <v>-13.328977458346955</v>
      </c>
    </row>
    <row r="61" spans="1:10" ht="22.5">
      <c r="A61" s="20" t="s">
        <v>74</v>
      </c>
      <c r="B61" s="21" t="s">
        <v>75</v>
      </c>
      <c r="C61" s="4">
        <v>193.7</v>
      </c>
      <c r="D61" s="52">
        <v>174.8</v>
      </c>
      <c r="E61" s="51">
        <v>132.19999999999999</v>
      </c>
      <c r="F61" s="56">
        <f t="shared" si="0"/>
        <v>75.629290617848952</v>
      </c>
      <c r="G61" s="58">
        <f t="shared" si="1"/>
        <v>-31.750129065565318</v>
      </c>
    </row>
    <row r="62" spans="1:10" ht="22.5">
      <c r="A62" s="20" t="s">
        <v>76</v>
      </c>
      <c r="B62" s="21" t="s">
        <v>77</v>
      </c>
      <c r="C62" s="4">
        <v>45.8</v>
      </c>
      <c r="D62" s="52">
        <v>79.400000000000006</v>
      </c>
      <c r="E62" s="51">
        <v>52.9</v>
      </c>
      <c r="F62" s="56">
        <f t="shared" si="0"/>
        <v>66.624685138539036</v>
      </c>
      <c r="G62" s="58">
        <f t="shared" si="1"/>
        <v>15.502183406113545</v>
      </c>
    </row>
    <row r="63" spans="1:10">
      <c r="A63" s="45" t="s">
        <v>236</v>
      </c>
      <c r="B63" s="46" t="s">
        <v>237</v>
      </c>
      <c r="C63" s="4">
        <v>66.5</v>
      </c>
      <c r="D63" s="52">
        <v>84.1</v>
      </c>
      <c r="E63" s="51">
        <v>80</v>
      </c>
      <c r="F63" s="56">
        <f t="shared" si="0"/>
        <v>95.124851367419751</v>
      </c>
      <c r="G63" s="58">
        <f t="shared" si="1"/>
        <v>20.300751879699249</v>
      </c>
      <c r="H63" s="43"/>
      <c r="I63" s="44"/>
      <c r="J63" s="10"/>
    </row>
    <row r="64" spans="1:10">
      <c r="A64" s="45" t="s">
        <v>238</v>
      </c>
      <c r="B64" s="46" t="s">
        <v>239</v>
      </c>
      <c r="C64" s="4">
        <v>0.1</v>
      </c>
      <c r="D64" s="52">
        <v>0.1</v>
      </c>
      <c r="E64" s="51">
        <v>0.2</v>
      </c>
      <c r="F64" s="56">
        <f t="shared" si="0"/>
        <v>200</v>
      </c>
      <c r="G64" s="58">
        <f t="shared" si="1"/>
        <v>100</v>
      </c>
      <c r="H64" s="43"/>
      <c r="I64" s="44"/>
      <c r="J64" s="10"/>
    </row>
    <row r="65" spans="1:7" ht="21">
      <c r="A65" s="14" t="s">
        <v>78</v>
      </c>
      <c r="B65" s="15" t="s">
        <v>79</v>
      </c>
      <c r="C65" s="3">
        <f>C66</f>
        <v>837.4</v>
      </c>
      <c r="D65" s="53">
        <f>D66</f>
        <v>501</v>
      </c>
      <c r="E65" s="53">
        <f>E66</f>
        <v>799.80000000000007</v>
      </c>
      <c r="F65" s="63">
        <f t="shared" si="0"/>
        <v>159.64071856287427</v>
      </c>
      <c r="G65" s="57">
        <f t="shared" si="1"/>
        <v>-4.4900883687604534</v>
      </c>
    </row>
    <row r="66" spans="1:7">
      <c r="A66" s="17" t="s">
        <v>80</v>
      </c>
      <c r="B66" s="18" t="s">
        <v>81</v>
      </c>
      <c r="C66" s="25">
        <f>C67+C69+C68+C70</f>
        <v>837.4</v>
      </c>
      <c r="D66" s="55">
        <f>D67+D68+D69+D70</f>
        <v>501</v>
      </c>
      <c r="E66" s="55">
        <f>E67+E68+E69+E70</f>
        <v>799.80000000000007</v>
      </c>
      <c r="F66" s="63">
        <f t="shared" si="0"/>
        <v>159.64071856287427</v>
      </c>
      <c r="G66" s="57">
        <f t="shared" si="1"/>
        <v>-4.4900883687604534</v>
      </c>
    </row>
    <row r="67" spans="1:7" ht="33.75">
      <c r="A67" s="30" t="s">
        <v>249</v>
      </c>
      <c r="B67" s="31" t="s">
        <v>250</v>
      </c>
      <c r="C67" s="22">
        <v>23.9</v>
      </c>
      <c r="D67" s="52"/>
      <c r="E67" s="51"/>
      <c r="F67" s="56"/>
      <c r="G67" s="58">
        <f t="shared" ref="G67:G68" si="10">E67*100/C67-100</f>
        <v>-100</v>
      </c>
    </row>
    <row r="68" spans="1:7" ht="33.75">
      <c r="A68" s="30" t="s">
        <v>294</v>
      </c>
      <c r="B68" s="31" t="s">
        <v>295</v>
      </c>
      <c r="C68" s="22">
        <v>75.5</v>
      </c>
      <c r="D68" s="52"/>
      <c r="E68" s="51">
        <v>255.6</v>
      </c>
      <c r="F68" s="56"/>
      <c r="G68" s="58">
        <f t="shared" si="10"/>
        <v>238.54304635761588</v>
      </c>
    </row>
    <row r="69" spans="1:7" ht="22.5">
      <c r="A69" s="39" t="s">
        <v>247</v>
      </c>
      <c r="B69" s="40" t="s">
        <v>248</v>
      </c>
      <c r="C69" s="22">
        <v>684.3</v>
      </c>
      <c r="D69" s="52">
        <v>471</v>
      </c>
      <c r="E69" s="51">
        <v>527.70000000000005</v>
      </c>
      <c r="F69" s="56">
        <f t="shared" si="0"/>
        <v>112.03821656050957</v>
      </c>
      <c r="G69" s="58">
        <f t="shared" si="1"/>
        <v>-22.884699693117042</v>
      </c>
    </row>
    <row r="70" spans="1:7" ht="22.5">
      <c r="A70" s="39" t="s">
        <v>292</v>
      </c>
      <c r="B70" s="40" t="s">
        <v>293</v>
      </c>
      <c r="C70" s="22">
        <v>53.7</v>
      </c>
      <c r="D70" s="52">
        <v>30</v>
      </c>
      <c r="E70" s="51">
        <v>16.5</v>
      </c>
      <c r="F70" s="56">
        <f t="shared" ref="F70" si="11">E70/D70*100</f>
        <v>55.000000000000007</v>
      </c>
      <c r="G70" s="58">
        <f t="shared" ref="G70" si="12">E70*100/C70-100</f>
        <v>-69.273743016759781</v>
      </c>
    </row>
    <row r="71" spans="1:7" ht="21">
      <c r="A71" s="14" t="s">
        <v>82</v>
      </c>
      <c r="B71" s="15" t="s">
        <v>83</v>
      </c>
      <c r="C71" s="16">
        <f>C72+C75</f>
        <v>4058.1</v>
      </c>
      <c r="D71" s="62">
        <f>D72+D75</f>
        <v>5316</v>
      </c>
      <c r="E71" s="53">
        <f>E72+E75</f>
        <v>5623.0949999999993</v>
      </c>
      <c r="F71" s="63">
        <f t="shared" si="0"/>
        <v>105.77680586907448</v>
      </c>
      <c r="G71" s="57">
        <f t="shared" si="1"/>
        <v>38.564722407037749</v>
      </c>
    </row>
    <row r="72" spans="1:7" ht="63">
      <c r="A72" s="17" t="s">
        <v>84</v>
      </c>
      <c r="B72" s="18" t="s">
        <v>85</v>
      </c>
      <c r="C72" s="25"/>
      <c r="D72" s="55">
        <f>D73+D74</f>
        <v>1031.5999999999999</v>
      </c>
      <c r="E72" s="55">
        <f>E73+E74</f>
        <v>993.89499999999998</v>
      </c>
      <c r="F72" s="63">
        <f t="shared" ref="F72:F73" si="13">E72/D72*100</f>
        <v>96.344998061264064</v>
      </c>
      <c r="G72" s="57"/>
    </row>
    <row r="73" spans="1:7" ht="78.75">
      <c r="A73" s="39" t="s">
        <v>240</v>
      </c>
      <c r="B73" s="40" t="s">
        <v>241</v>
      </c>
      <c r="C73" s="22"/>
      <c r="D73" s="52">
        <v>957</v>
      </c>
      <c r="E73" s="51">
        <v>965.05499999999995</v>
      </c>
      <c r="F73" s="63">
        <f t="shared" si="13"/>
        <v>100.84169278996865</v>
      </c>
      <c r="G73" s="57"/>
    </row>
    <row r="74" spans="1:7" ht="78.75">
      <c r="A74" s="20" t="s">
        <v>242</v>
      </c>
      <c r="B74" s="21" t="s">
        <v>86</v>
      </c>
      <c r="C74" s="22"/>
      <c r="D74" s="52">
        <v>74.599999999999994</v>
      </c>
      <c r="E74" s="51">
        <v>28.84</v>
      </c>
      <c r="F74" s="56">
        <f t="shared" si="0"/>
        <v>38.65951742627346</v>
      </c>
      <c r="G74" s="57"/>
    </row>
    <row r="75" spans="1:7" ht="31.5">
      <c r="A75" s="17" t="s">
        <v>87</v>
      </c>
      <c r="B75" s="18" t="s">
        <v>88</v>
      </c>
      <c r="C75" s="23">
        <f>C76+C77</f>
        <v>4058.1</v>
      </c>
      <c r="D75" s="19">
        <f>D76+D77</f>
        <v>4284.3999999999996</v>
      </c>
      <c r="E75" s="19">
        <f>E76+E77</f>
        <v>4629.2</v>
      </c>
      <c r="F75" s="63">
        <f t="shared" si="0"/>
        <v>108.0478013257399</v>
      </c>
      <c r="G75" s="57">
        <f t="shared" si="1"/>
        <v>14.073088391119001</v>
      </c>
    </row>
    <row r="76" spans="1:7" ht="56.25">
      <c r="A76" s="41" t="s">
        <v>251</v>
      </c>
      <c r="B76" s="42" t="s">
        <v>252</v>
      </c>
      <c r="C76" s="4">
        <v>3445.2</v>
      </c>
      <c r="D76" s="52">
        <v>2056.1</v>
      </c>
      <c r="E76" s="51">
        <v>2293.1</v>
      </c>
      <c r="F76" s="56">
        <f t="shared" si="0"/>
        <v>111.52667671805847</v>
      </c>
      <c r="G76" s="57">
        <f t="shared" si="1"/>
        <v>-33.440729130384298</v>
      </c>
    </row>
    <row r="77" spans="1:7" ht="63">
      <c r="A77" s="17" t="s">
        <v>89</v>
      </c>
      <c r="B77" s="18" t="s">
        <v>90</v>
      </c>
      <c r="C77" s="23">
        <f>C78+C79+C80</f>
        <v>612.9</v>
      </c>
      <c r="D77" s="55">
        <f>D78+D79+D80</f>
        <v>2228.3000000000002</v>
      </c>
      <c r="E77" s="55">
        <f>E78+E79+E80</f>
        <v>2336.1</v>
      </c>
      <c r="F77" s="63">
        <f t="shared" si="0"/>
        <v>104.83776870259838</v>
      </c>
      <c r="G77" s="57">
        <f t="shared" si="1"/>
        <v>281.15516397454724</v>
      </c>
    </row>
    <row r="78" spans="1:7" ht="78.75">
      <c r="A78" s="39" t="s">
        <v>243</v>
      </c>
      <c r="B78" s="40" t="s">
        <v>244</v>
      </c>
      <c r="C78" s="4">
        <v>477</v>
      </c>
      <c r="D78" s="52">
        <v>2000</v>
      </c>
      <c r="E78" s="51">
        <v>2021.6</v>
      </c>
      <c r="F78" s="56">
        <f t="shared" si="0"/>
        <v>101.08</v>
      </c>
      <c r="G78" s="58">
        <f t="shared" ref="G78:G147" si="14">E78*100/C78-100</f>
        <v>323.81551362683439</v>
      </c>
    </row>
    <row r="79" spans="1:7" ht="56.25">
      <c r="A79" s="39" t="s">
        <v>245</v>
      </c>
      <c r="B79" s="40" t="s">
        <v>246</v>
      </c>
      <c r="C79" s="4">
        <v>90.8</v>
      </c>
      <c r="D79" s="52">
        <v>228.3</v>
      </c>
      <c r="E79" s="51">
        <v>314.5</v>
      </c>
      <c r="F79" s="56">
        <f t="shared" si="0"/>
        <v>137.75733683749451</v>
      </c>
      <c r="G79" s="58">
        <f t="shared" si="14"/>
        <v>246.36563876651985</v>
      </c>
    </row>
    <row r="80" spans="1:7" ht="56.25">
      <c r="A80" s="39" t="s">
        <v>290</v>
      </c>
      <c r="B80" s="40" t="s">
        <v>291</v>
      </c>
      <c r="C80" s="4">
        <v>45.1</v>
      </c>
      <c r="D80" s="52"/>
      <c r="E80" s="51"/>
      <c r="F80" s="56"/>
      <c r="G80" s="58">
        <f t="shared" ref="G80" si="15">E80*100/C80-100</f>
        <v>-100</v>
      </c>
    </row>
    <row r="81" spans="1:7">
      <c r="A81" s="14" t="s">
        <v>91</v>
      </c>
      <c r="B81" s="15" t="s">
        <v>92</v>
      </c>
      <c r="C81" s="16">
        <f>C82+C94+C96+C101</f>
        <v>2027.7999999999997</v>
      </c>
      <c r="D81" s="54">
        <f>D82+D94+D96+D101</f>
        <v>1654.3</v>
      </c>
      <c r="E81" s="54">
        <f>E82+E94+E96+E101</f>
        <v>2129.8674000000001</v>
      </c>
      <c r="F81" s="63">
        <f t="shared" ref="F81:F150" si="16">E81/D81*100</f>
        <v>128.74734933204377</v>
      </c>
      <c r="G81" s="57">
        <f t="shared" si="14"/>
        <v>5.0334056613078388</v>
      </c>
    </row>
    <row r="82" spans="1:7" ht="31.5">
      <c r="A82" s="17" t="s">
        <v>93</v>
      </c>
      <c r="B82" s="18" t="s">
        <v>94</v>
      </c>
      <c r="C82" s="23">
        <f>C83+C84+C85+C86+C90+C91+C92+C93+C87+C88+C89</f>
        <v>229.2</v>
      </c>
      <c r="D82" s="19">
        <f>D83+D84++D86+D87+D88+D89+D90+D91+D92+D93+D85</f>
        <v>1133.3</v>
      </c>
      <c r="E82" s="19">
        <f>E83+E84++E86+E87+E88+E89+E90+E91+E92+E93+E85</f>
        <v>1593.1000000000001</v>
      </c>
      <c r="F82" s="63">
        <f t="shared" si="16"/>
        <v>140.57178152298599</v>
      </c>
      <c r="G82" s="57">
        <f t="shared" si="14"/>
        <v>595.06980802792327</v>
      </c>
    </row>
    <row r="83" spans="1:7" ht="67.5">
      <c r="A83" s="28" t="s">
        <v>259</v>
      </c>
      <c r="B83" s="29" t="s">
        <v>260</v>
      </c>
      <c r="C83" s="4">
        <v>4.5999999999999996</v>
      </c>
      <c r="D83" s="52">
        <v>31.6</v>
      </c>
      <c r="E83" s="51">
        <v>60.5</v>
      </c>
      <c r="F83" s="56">
        <f t="shared" si="16"/>
        <v>191.45569620253164</v>
      </c>
      <c r="G83" s="58">
        <f t="shared" si="14"/>
        <v>1215.217391304348</v>
      </c>
    </row>
    <row r="84" spans="1:7" ht="90">
      <c r="A84" s="28" t="s">
        <v>261</v>
      </c>
      <c r="B84" s="29" t="s">
        <v>262</v>
      </c>
      <c r="C84" s="4">
        <v>82.5</v>
      </c>
      <c r="D84" s="52">
        <v>245</v>
      </c>
      <c r="E84" s="51">
        <v>338.4</v>
      </c>
      <c r="F84" s="56">
        <f t="shared" si="16"/>
        <v>138.12244897959184</v>
      </c>
      <c r="G84" s="58">
        <f t="shared" si="14"/>
        <v>310.18181818181819</v>
      </c>
    </row>
    <row r="85" spans="1:7" ht="67.5">
      <c r="A85" s="28" t="s">
        <v>263</v>
      </c>
      <c r="B85" s="29" t="s">
        <v>264</v>
      </c>
      <c r="C85" s="4">
        <v>3</v>
      </c>
      <c r="D85" s="52">
        <v>37.200000000000003</v>
      </c>
      <c r="E85" s="51">
        <v>52.9</v>
      </c>
      <c r="F85" s="56">
        <f t="shared" si="16"/>
        <v>142.2043010752688</v>
      </c>
      <c r="G85" s="58">
        <f t="shared" si="14"/>
        <v>1663.3333333333333</v>
      </c>
    </row>
    <row r="86" spans="1:7" ht="78.75">
      <c r="A86" s="28" t="s">
        <v>265</v>
      </c>
      <c r="B86" s="29" t="s">
        <v>266</v>
      </c>
      <c r="C86" s="4">
        <v>13.4</v>
      </c>
      <c r="D86" s="52">
        <v>514.1</v>
      </c>
      <c r="E86" s="51">
        <v>512</v>
      </c>
      <c r="F86" s="56">
        <f t="shared" si="16"/>
        <v>99.591519159696546</v>
      </c>
      <c r="G86" s="58">
        <f t="shared" si="14"/>
        <v>3720.8955223880598</v>
      </c>
    </row>
    <row r="87" spans="1:7" ht="67.5">
      <c r="A87" s="28" t="s">
        <v>267</v>
      </c>
      <c r="B87" s="29" t="s">
        <v>268</v>
      </c>
      <c r="C87" s="22"/>
      <c r="D87" s="52">
        <v>9</v>
      </c>
      <c r="E87" s="51">
        <v>6</v>
      </c>
      <c r="F87" s="56">
        <f t="shared" ref="F87:F89" si="17">E87/D87*100</f>
        <v>66.666666666666657</v>
      </c>
      <c r="G87" s="58"/>
    </row>
    <row r="88" spans="1:7" ht="67.5">
      <c r="A88" s="28" t="s">
        <v>269</v>
      </c>
      <c r="B88" s="29" t="s">
        <v>270</v>
      </c>
      <c r="C88" s="22"/>
      <c r="D88" s="52"/>
      <c r="E88" s="51">
        <v>21</v>
      </c>
      <c r="F88" s="56"/>
      <c r="G88" s="58"/>
    </row>
    <row r="89" spans="1:7" ht="90">
      <c r="A89" s="28" t="s">
        <v>271</v>
      </c>
      <c r="B89" s="29" t="s">
        <v>272</v>
      </c>
      <c r="C89" s="22">
        <v>14.3</v>
      </c>
      <c r="D89" s="52">
        <v>63.4</v>
      </c>
      <c r="E89" s="51">
        <v>138.5</v>
      </c>
      <c r="F89" s="56">
        <f t="shared" si="17"/>
        <v>218.45425867507888</v>
      </c>
      <c r="G89" s="58">
        <f t="shared" ref="G89" si="18">E89*100/C89-100</f>
        <v>868.53146853146848</v>
      </c>
    </row>
    <row r="90" spans="1:7" ht="101.25">
      <c r="A90" s="28" t="s">
        <v>273</v>
      </c>
      <c r="B90" s="29" t="s">
        <v>274</v>
      </c>
      <c r="C90" s="4">
        <v>1.3</v>
      </c>
      <c r="D90" s="52">
        <v>27</v>
      </c>
      <c r="E90" s="51">
        <v>59</v>
      </c>
      <c r="F90" s="56">
        <f t="shared" ref="F90" si="19">E90/D90*100</f>
        <v>218.5185185185185</v>
      </c>
      <c r="G90" s="58">
        <f t="shared" ref="G90" si="20">E90*100/C90-100</f>
        <v>4438.4615384615381</v>
      </c>
    </row>
    <row r="91" spans="1:7" ht="78.75">
      <c r="A91" s="28" t="s">
        <v>275</v>
      </c>
      <c r="B91" s="29" t="s">
        <v>276</v>
      </c>
      <c r="C91" s="4"/>
      <c r="D91" s="52"/>
      <c r="E91" s="51">
        <v>4.8</v>
      </c>
      <c r="F91" s="56"/>
      <c r="G91" s="58"/>
    </row>
    <row r="92" spans="1:7" ht="67.5">
      <c r="A92" s="28" t="s">
        <v>277</v>
      </c>
      <c r="B92" s="29" t="s">
        <v>278</v>
      </c>
      <c r="C92" s="4">
        <v>81.099999999999994</v>
      </c>
      <c r="D92" s="52">
        <v>45</v>
      </c>
      <c r="E92" s="51">
        <v>103.8</v>
      </c>
      <c r="F92" s="56">
        <f t="shared" si="16"/>
        <v>230.66666666666666</v>
      </c>
      <c r="G92" s="58">
        <f t="shared" si="14"/>
        <v>27.990135635018504</v>
      </c>
    </row>
    <row r="93" spans="1:7" ht="78.75">
      <c r="A93" s="28" t="s">
        <v>279</v>
      </c>
      <c r="B93" s="29" t="s">
        <v>280</v>
      </c>
      <c r="C93" s="22">
        <v>29</v>
      </c>
      <c r="D93" s="52">
        <v>161</v>
      </c>
      <c r="E93" s="51">
        <v>296.2</v>
      </c>
      <c r="F93" s="56">
        <f t="shared" si="16"/>
        <v>183.9751552795031</v>
      </c>
      <c r="G93" s="58">
        <f t="shared" si="14"/>
        <v>921.37931034482756</v>
      </c>
    </row>
    <row r="94" spans="1:7" ht="94.5">
      <c r="A94" s="17" t="s">
        <v>95</v>
      </c>
      <c r="B94" s="18" t="s">
        <v>96</v>
      </c>
      <c r="C94" s="19">
        <f>C95</f>
        <v>0.1</v>
      </c>
      <c r="D94" s="19"/>
      <c r="E94" s="19">
        <f>E95</f>
        <v>4.8673999999999999</v>
      </c>
      <c r="F94" s="56"/>
      <c r="G94" s="58">
        <f t="shared" ref="G94:G95" si="21">E94*100/C94-100</f>
        <v>4767.3999999999996</v>
      </c>
    </row>
    <row r="95" spans="1:7" ht="67.5">
      <c r="A95" s="28" t="s">
        <v>281</v>
      </c>
      <c r="B95" s="29" t="s">
        <v>282</v>
      </c>
      <c r="C95" s="22">
        <v>0.1</v>
      </c>
      <c r="D95" s="52"/>
      <c r="E95" s="51">
        <v>4.8673999999999999</v>
      </c>
      <c r="F95" s="56"/>
      <c r="G95" s="58">
        <f t="shared" si="21"/>
        <v>4767.3999999999996</v>
      </c>
    </row>
    <row r="96" spans="1:7" ht="21">
      <c r="A96" s="17" t="s">
        <v>97</v>
      </c>
      <c r="B96" s="18" t="s">
        <v>98</v>
      </c>
      <c r="C96" s="47">
        <f>C98+C99+C100+C97</f>
        <v>1760.8999999999999</v>
      </c>
      <c r="D96" s="19">
        <f>D97+D98+D99+D100</f>
        <v>445</v>
      </c>
      <c r="E96" s="19">
        <f>E97+E98+E99+E100</f>
        <v>448.5</v>
      </c>
      <c r="F96" s="63">
        <f t="shared" si="16"/>
        <v>100.78651685393258</v>
      </c>
      <c r="G96" s="57">
        <f t="shared" si="14"/>
        <v>-74.530069850644551</v>
      </c>
    </row>
    <row r="97" spans="1:9" ht="33.75">
      <c r="A97" s="5" t="s">
        <v>208</v>
      </c>
      <c r="B97" s="9" t="s">
        <v>200</v>
      </c>
      <c r="C97" s="22">
        <v>25.5</v>
      </c>
      <c r="D97" s="52"/>
      <c r="E97" s="51"/>
      <c r="F97" s="56"/>
      <c r="G97" s="58">
        <f t="shared" si="14"/>
        <v>-100</v>
      </c>
    </row>
    <row r="98" spans="1:9" ht="45">
      <c r="A98" s="28" t="s">
        <v>257</v>
      </c>
      <c r="B98" s="29" t="s">
        <v>258</v>
      </c>
      <c r="C98" s="22">
        <v>315.89999999999998</v>
      </c>
      <c r="D98" s="52"/>
      <c r="E98" s="51">
        <v>48.5</v>
      </c>
      <c r="F98" s="56"/>
      <c r="G98" s="58">
        <f t="shared" si="14"/>
        <v>-84.647040202595761</v>
      </c>
    </row>
    <row r="99" spans="1:9" ht="56.25">
      <c r="A99" s="28" t="s">
        <v>253</v>
      </c>
      <c r="B99" s="29" t="s">
        <v>254</v>
      </c>
      <c r="C99" s="22">
        <v>1318.2</v>
      </c>
      <c r="D99" s="52">
        <v>435</v>
      </c>
      <c r="E99" s="51">
        <v>393</v>
      </c>
      <c r="F99" s="56">
        <f t="shared" ref="F99" si="22">E99/D99*100</f>
        <v>90.344827586206904</v>
      </c>
      <c r="G99" s="58">
        <f t="shared" ref="G99" si="23">E99*100/C99-100</f>
        <v>-70.186618115612191</v>
      </c>
      <c r="H99" s="48"/>
      <c r="I99" s="60"/>
    </row>
    <row r="100" spans="1:9" ht="67.5">
      <c r="A100" s="28" t="s">
        <v>255</v>
      </c>
      <c r="B100" s="29" t="s">
        <v>256</v>
      </c>
      <c r="C100" s="49">
        <v>101.3</v>
      </c>
      <c r="D100" s="52">
        <v>10</v>
      </c>
      <c r="E100" s="51">
        <v>7</v>
      </c>
      <c r="F100" s="56">
        <f t="shared" si="16"/>
        <v>70</v>
      </c>
      <c r="G100" s="58">
        <f t="shared" si="14"/>
        <v>-93.089832181638698</v>
      </c>
    </row>
    <row r="101" spans="1:9" ht="21">
      <c r="A101" s="17" t="s">
        <v>99</v>
      </c>
      <c r="B101" s="18" t="s">
        <v>100</v>
      </c>
      <c r="C101" s="23">
        <f>C102</f>
        <v>37.6</v>
      </c>
      <c r="D101" s="55">
        <f>D102</f>
        <v>76</v>
      </c>
      <c r="E101" s="19">
        <f>E102</f>
        <v>83.4</v>
      </c>
      <c r="F101" s="63">
        <f t="shared" ref="F101:F109" si="24">E101/D101*100</f>
        <v>109.73684210526315</v>
      </c>
      <c r="G101" s="57">
        <f t="shared" ref="G101:G109" si="25">E101*100/C101-100</f>
        <v>121.80851063829786</v>
      </c>
    </row>
    <row r="102" spans="1:9" ht="90">
      <c r="A102" s="20" t="s">
        <v>101</v>
      </c>
      <c r="B102" s="21" t="s">
        <v>102</v>
      </c>
      <c r="C102" s="4">
        <v>37.6</v>
      </c>
      <c r="D102" s="52">
        <v>76</v>
      </c>
      <c r="E102" s="51">
        <v>83.4</v>
      </c>
      <c r="F102" s="56">
        <f t="shared" si="24"/>
        <v>109.73684210526315</v>
      </c>
      <c r="G102" s="58">
        <f t="shared" si="25"/>
        <v>121.80851063829786</v>
      </c>
    </row>
    <row r="103" spans="1:9">
      <c r="A103" s="14" t="s">
        <v>103</v>
      </c>
      <c r="B103" s="15" t="s">
        <v>104</v>
      </c>
      <c r="C103" s="24">
        <f>C104+C107</f>
        <v>-44.9</v>
      </c>
      <c r="D103" s="54">
        <f>D104+D107</f>
        <v>660</v>
      </c>
      <c r="E103" s="54">
        <f>E104+E107</f>
        <v>667.6</v>
      </c>
      <c r="F103" s="63">
        <f t="shared" si="24"/>
        <v>101.15151515151514</v>
      </c>
      <c r="G103" s="57">
        <f t="shared" si="25"/>
        <v>-1586.8596881959911</v>
      </c>
    </row>
    <row r="104" spans="1:9">
      <c r="A104" s="17" t="s">
        <v>105</v>
      </c>
      <c r="B104" s="18" t="s">
        <v>106</v>
      </c>
      <c r="C104" s="25">
        <f>C105</f>
        <v>-57</v>
      </c>
      <c r="D104" s="55"/>
      <c r="E104" s="19">
        <f>E105+E106</f>
        <v>2.5999999999999996</v>
      </c>
      <c r="F104" s="63"/>
      <c r="G104" s="57">
        <f t="shared" si="25"/>
        <v>-104.56140350877193</v>
      </c>
    </row>
    <row r="105" spans="1:9" ht="22.5">
      <c r="A105" s="20" t="s">
        <v>107</v>
      </c>
      <c r="B105" s="21" t="s">
        <v>108</v>
      </c>
      <c r="C105" s="22">
        <v>-57</v>
      </c>
      <c r="D105" s="52"/>
      <c r="E105" s="51">
        <v>14.6</v>
      </c>
      <c r="F105" s="56"/>
      <c r="G105" s="58">
        <f t="shared" si="25"/>
        <v>-125.6140350877193</v>
      </c>
    </row>
    <row r="106" spans="1:9" ht="22.5">
      <c r="A106" s="20" t="s">
        <v>109</v>
      </c>
      <c r="B106" s="21" t="s">
        <v>110</v>
      </c>
      <c r="C106" s="22"/>
      <c r="D106" s="52"/>
      <c r="E106" s="51">
        <v>-12</v>
      </c>
      <c r="F106" s="56"/>
      <c r="G106" s="58"/>
    </row>
    <row r="107" spans="1:9">
      <c r="A107" s="17" t="s">
        <v>111</v>
      </c>
      <c r="B107" s="18" t="s">
        <v>112</v>
      </c>
      <c r="C107" s="25">
        <f>C108+C109</f>
        <v>12.1</v>
      </c>
      <c r="D107" s="19">
        <f>D108</f>
        <v>660</v>
      </c>
      <c r="E107" s="19">
        <f>E108</f>
        <v>665</v>
      </c>
      <c r="F107" s="63">
        <f t="shared" si="24"/>
        <v>100.75757575757575</v>
      </c>
      <c r="G107" s="57">
        <f t="shared" si="25"/>
        <v>5395.8677685950415</v>
      </c>
    </row>
    <row r="108" spans="1:9" ht="22.5">
      <c r="A108" s="20" t="s">
        <v>113</v>
      </c>
      <c r="B108" s="21" t="s">
        <v>114</v>
      </c>
      <c r="C108" s="22">
        <v>11.1</v>
      </c>
      <c r="D108" s="51">
        <f>D109</f>
        <v>660</v>
      </c>
      <c r="E108" s="51">
        <f>E109</f>
        <v>665</v>
      </c>
      <c r="F108" s="56">
        <f t="shared" si="24"/>
        <v>100.75757575757575</v>
      </c>
      <c r="G108" s="58">
        <f t="shared" si="25"/>
        <v>5890.9909909909911</v>
      </c>
    </row>
    <row r="109" spans="1:9">
      <c r="A109" s="20" t="s">
        <v>288</v>
      </c>
      <c r="B109" s="21" t="s">
        <v>289</v>
      </c>
      <c r="C109" s="22">
        <v>1</v>
      </c>
      <c r="D109" s="52">
        <v>660</v>
      </c>
      <c r="E109" s="51">
        <v>665</v>
      </c>
      <c r="F109" s="56">
        <f t="shared" si="24"/>
        <v>100.75757575757575</v>
      </c>
      <c r="G109" s="58">
        <f t="shared" si="25"/>
        <v>66400</v>
      </c>
    </row>
    <row r="110" spans="1:9">
      <c r="A110" s="11" t="s">
        <v>115</v>
      </c>
      <c r="B110" s="12" t="s">
        <v>116</v>
      </c>
      <c r="C110" s="70">
        <f>C111+C144+C151+C154</f>
        <v>817968.29999999993</v>
      </c>
      <c r="D110" s="70">
        <f>D111+D144+D151+D154</f>
        <v>1154537.5158000002</v>
      </c>
      <c r="E110" s="70">
        <f>E111+E144+E151+E154</f>
        <v>801905.88961999991</v>
      </c>
      <c r="F110" s="63">
        <f t="shared" si="16"/>
        <v>69.456893227444823</v>
      </c>
      <c r="G110" s="57">
        <f t="shared" si="14"/>
        <v>-1.9636959500753193</v>
      </c>
    </row>
    <row r="111" spans="1:9" ht="31.5">
      <c r="A111" s="14" t="s">
        <v>117</v>
      </c>
      <c r="B111" s="15" t="s">
        <v>118</v>
      </c>
      <c r="C111" s="53">
        <f>C112+C117+C142+C131</f>
        <v>811984.29999999993</v>
      </c>
      <c r="D111" s="53">
        <f>D112+D117+D142+D131</f>
        <v>1148334.4158000001</v>
      </c>
      <c r="E111" s="53">
        <f>E112+E117+E142+E131</f>
        <v>796534.93362000003</v>
      </c>
      <c r="F111" s="63">
        <f t="shared" si="16"/>
        <v>69.364370052872175</v>
      </c>
      <c r="G111" s="57">
        <f t="shared" si="14"/>
        <v>-1.9026681156273497</v>
      </c>
    </row>
    <row r="112" spans="1:9" ht="21">
      <c r="A112" s="17" t="s">
        <v>119</v>
      </c>
      <c r="B112" s="18" t="s">
        <v>120</v>
      </c>
      <c r="C112" s="55">
        <f>C113+C114+C115+C116</f>
        <v>85749.099999999991</v>
      </c>
      <c r="D112" s="76">
        <f>D113+D114+D116</f>
        <v>103671.65</v>
      </c>
      <c r="E112" s="76">
        <f>E113+E114+E116</f>
        <v>79887.675000000003</v>
      </c>
      <c r="F112" s="63">
        <f t="shared" si="16"/>
        <v>77.05836166396503</v>
      </c>
      <c r="G112" s="57">
        <f t="shared" si="14"/>
        <v>-6.8355527929739139</v>
      </c>
    </row>
    <row r="113" spans="1:7">
      <c r="A113" s="20" t="s">
        <v>121</v>
      </c>
      <c r="B113" s="21" t="s">
        <v>122</v>
      </c>
      <c r="C113" s="64">
        <v>47673</v>
      </c>
      <c r="D113" s="71">
        <v>49843.4</v>
      </c>
      <c r="E113" s="77">
        <v>37382.550000000003</v>
      </c>
      <c r="F113" s="56">
        <f t="shared" si="16"/>
        <v>75</v>
      </c>
      <c r="G113" s="57">
        <f t="shared" si="14"/>
        <v>-21.585488641369324</v>
      </c>
    </row>
    <row r="114" spans="1:7" ht="22.5">
      <c r="A114" s="20" t="s">
        <v>123</v>
      </c>
      <c r="B114" s="21" t="s">
        <v>124</v>
      </c>
      <c r="C114" s="65">
        <v>10156.9</v>
      </c>
      <c r="D114" s="71">
        <v>45292.5</v>
      </c>
      <c r="E114" s="77">
        <v>33969.375</v>
      </c>
      <c r="F114" s="56">
        <f t="shared" si="16"/>
        <v>75</v>
      </c>
      <c r="G114" s="57">
        <f t="shared" si="14"/>
        <v>234.44628774527661</v>
      </c>
    </row>
    <row r="115" spans="1:7" ht="33.75">
      <c r="A115" s="5" t="s">
        <v>307</v>
      </c>
      <c r="B115" s="6" t="s">
        <v>306</v>
      </c>
      <c r="C115" s="65">
        <v>13000</v>
      </c>
      <c r="D115" s="71"/>
      <c r="E115" s="77"/>
      <c r="F115" s="56"/>
      <c r="G115" s="57"/>
    </row>
    <row r="116" spans="1:7">
      <c r="A116" s="20" t="s">
        <v>304</v>
      </c>
      <c r="B116" s="75" t="s">
        <v>305</v>
      </c>
      <c r="C116" s="71">
        <v>14919.2</v>
      </c>
      <c r="D116" s="71">
        <v>8535.75</v>
      </c>
      <c r="E116" s="77">
        <v>8535.75</v>
      </c>
      <c r="F116" s="56"/>
      <c r="G116" s="57"/>
    </row>
    <row r="117" spans="1:7" ht="21">
      <c r="A117" s="17" t="s">
        <v>125</v>
      </c>
      <c r="B117" s="18" t="s">
        <v>126</v>
      </c>
      <c r="C117" s="55">
        <f>C119+C120+C123+C124+C125+C126+C127+C128+C130+C118+C121+C129</f>
        <v>215266.09999999998</v>
      </c>
      <c r="D117" s="55">
        <f>D119+D120+D123+D124+D125+D126+D127+D128+D130</f>
        <v>302591.69380000001</v>
      </c>
      <c r="E117" s="55">
        <f>E119+E120+E123+E124+E125+E126+E127+E128+E130</f>
        <v>174473.3107</v>
      </c>
      <c r="F117" s="63">
        <f t="shared" si="16"/>
        <v>57.659649711111797</v>
      </c>
      <c r="G117" s="57">
        <f t="shared" si="14"/>
        <v>-18.949936520427499</v>
      </c>
    </row>
    <row r="118" spans="1:7" ht="22.5">
      <c r="A118" s="5" t="s">
        <v>204</v>
      </c>
      <c r="B118" s="21" t="s">
        <v>201</v>
      </c>
      <c r="C118" s="64">
        <v>46330.5</v>
      </c>
      <c r="D118" s="55"/>
      <c r="E118" s="19"/>
      <c r="F118" s="56"/>
      <c r="G118" s="58">
        <f t="shared" si="14"/>
        <v>-100</v>
      </c>
    </row>
    <row r="119" spans="1:7" ht="101.25">
      <c r="A119" s="20" t="s">
        <v>127</v>
      </c>
      <c r="B119" s="21" t="s">
        <v>128</v>
      </c>
      <c r="C119" s="65">
        <v>7733.7</v>
      </c>
      <c r="D119" s="71">
        <v>67022.442500000005</v>
      </c>
      <c r="E119" s="77">
        <v>4638.4593000000004</v>
      </c>
      <c r="F119" s="56">
        <f t="shared" si="16"/>
        <v>6.9207553872719583</v>
      </c>
      <c r="G119" s="58">
        <f t="shared" si="14"/>
        <v>-40.022766592963258</v>
      </c>
    </row>
    <row r="120" spans="1:7" ht="67.5">
      <c r="A120" s="20" t="s">
        <v>129</v>
      </c>
      <c r="B120" s="21" t="s">
        <v>130</v>
      </c>
      <c r="C120" s="65">
        <v>108.1</v>
      </c>
      <c r="D120" s="71">
        <v>2215.6808999999998</v>
      </c>
      <c r="E120" s="77">
        <v>195.30359999999999</v>
      </c>
      <c r="F120" s="56">
        <f t="shared" si="16"/>
        <v>8.8146086379135191</v>
      </c>
      <c r="G120" s="58"/>
    </row>
    <row r="121" spans="1:7" ht="45">
      <c r="A121" s="5" t="s">
        <v>205</v>
      </c>
      <c r="B121" s="6" t="s">
        <v>202</v>
      </c>
      <c r="C121" s="65">
        <v>1639.8</v>
      </c>
      <c r="D121" s="52"/>
      <c r="E121" s="51"/>
      <c r="F121" s="56"/>
      <c r="G121" s="58">
        <f t="shared" si="14"/>
        <v>-100</v>
      </c>
    </row>
    <row r="122" spans="1:7" ht="33.75">
      <c r="A122" s="5" t="s">
        <v>309</v>
      </c>
      <c r="B122" s="6" t="s">
        <v>308</v>
      </c>
      <c r="C122" s="65"/>
      <c r="D122" s="52"/>
      <c r="E122" s="51"/>
      <c r="F122" s="56"/>
      <c r="G122" s="58"/>
    </row>
    <row r="123" spans="1:7" ht="45">
      <c r="A123" s="20" t="s">
        <v>131</v>
      </c>
      <c r="B123" s="21" t="s">
        <v>132</v>
      </c>
      <c r="C123" s="22">
        <v>3121.7</v>
      </c>
      <c r="D123" s="71">
        <v>14801.7</v>
      </c>
      <c r="E123" s="77">
        <v>9501.7000000000007</v>
      </c>
      <c r="F123" s="56">
        <f t="shared" si="16"/>
        <v>64.193302120702356</v>
      </c>
      <c r="G123" s="58"/>
    </row>
    <row r="124" spans="1:7" ht="45">
      <c r="A124" s="20" t="s">
        <v>133</v>
      </c>
      <c r="B124" s="21" t="s">
        <v>134</v>
      </c>
      <c r="C124" s="65">
        <v>1398.7</v>
      </c>
      <c r="D124" s="52">
        <v>814.33360000000005</v>
      </c>
      <c r="E124" s="51">
        <v>814.33360000000005</v>
      </c>
      <c r="F124" s="56">
        <f t="shared" si="16"/>
        <v>100</v>
      </c>
      <c r="G124" s="58">
        <f t="shared" si="14"/>
        <v>-41.779252162722528</v>
      </c>
    </row>
    <row r="125" spans="1:7" ht="22.5">
      <c r="A125" s="20" t="s">
        <v>135</v>
      </c>
      <c r="B125" s="21" t="s">
        <v>136</v>
      </c>
      <c r="C125" s="65"/>
      <c r="D125" s="52">
        <v>785.9923</v>
      </c>
      <c r="E125" s="51">
        <v>785.9923</v>
      </c>
      <c r="F125" s="56">
        <f t="shared" si="16"/>
        <v>100</v>
      </c>
      <c r="G125" s="58"/>
    </row>
    <row r="126" spans="1:7">
      <c r="A126" s="20" t="s">
        <v>137</v>
      </c>
      <c r="B126" s="21" t="s">
        <v>138</v>
      </c>
      <c r="C126" s="65">
        <v>168.1</v>
      </c>
      <c r="D126" s="71">
        <v>27327.609100000001</v>
      </c>
      <c r="E126" s="77">
        <v>11134.674999999999</v>
      </c>
      <c r="F126" s="56">
        <f t="shared" si="16"/>
        <v>40.745148831918847</v>
      </c>
      <c r="G126" s="58"/>
    </row>
    <row r="127" spans="1:7" ht="22.5">
      <c r="A127" s="20" t="s">
        <v>139</v>
      </c>
      <c r="B127" s="21" t="s">
        <v>140</v>
      </c>
      <c r="C127" s="65">
        <v>5819.7</v>
      </c>
      <c r="D127" s="71">
        <v>5975.4070000000002</v>
      </c>
      <c r="E127" s="77">
        <v>5723.1</v>
      </c>
      <c r="F127" s="56"/>
      <c r="G127" s="58">
        <f t="shared" si="14"/>
        <v>-1.659879375225529</v>
      </c>
    </row>
    <row r="128" spans="1:7" ht="22.5">
      <c r="A128" s="20" t="s">
        <v>141</v>
      </c>
      <c r="B128" s="21" t="s">
        <v>142</v>
      </c>
      <c r="C128" s="65">
        <v>1790.1</v>
      </c>
      <c r="D128" s="71">
        <v>1999.6</v>
      </c>
      <c r="E128" s="77">
        <v>1999.6</v>
      </c>
      <c r="F128" s="56"/>
      <c r="G128" s="58">
        <f t="shared" si="14"/>
        <v>11.703256801296021</v>
      </c>
    </row>
    <row r="129" spans="1:7" ht="45">
      <c r="A129" s="5" t="s">
        <v>206</v>
      </c>
      <c r="B129" s="6" t="s">
        <v>203</v>
      </c>
      <c r="C129" s="65">
        <v>19448</v>
      </c>
      <c r="D129" s="71"/>
      <c r="E129" s="77"/>
      <c r="F129" s="56"/>
      <c r="G129" s="58">
        <f t="shared" si="14"/>
        <v>-100</v>
      </c>
    </row>
    <row r="130" spans="1:7">
      <c r="A130" s="20" t="s">
        <v>143</v>
      </c>
      <c r="B130" s="21" t="s">
        <v>144</v>
      </c>
      <c r="C130" s="72">
        <v>127707.7</v>
      </c>
      <c r="D130" s="71">
        <v>181648.9284</v>
      </c>
      <c r="E130" s="77">
        <v>139680.14689999999</v>
      </c>
      <c r="F130" s="56">
        <f t="shared" si="16"/>
        <v>76.895662490459259</v>
      </c>
      <c r="G130" s="58">
        <f t="shared" si="14"/>
        <v>9.374882563854797</v>
      </c>
    </row>
    <row r="131" spans="1:7" ht="21">
      <c r="A131" s="17" t="s">
        <v>145</v>
      </c>
      <c r="B131" s="18" t="s">
        <v>146</v>
      </c>
      <c r="C131" s="19">
        <f>C132+C133+C134+C135+C136+C137+C138+C139+C140+C141</f>
        <v>508932.8</v>
      </c>
      <c r="D131" s="19">
        <f>D132+D133+D134+D135+D136+D137+D138+D139+D140+D141</f>
        <v>718190.17200000002</v>
      </c>
      <c r="E131" s="19">
        <f>E132+E133+E134+E135+E136+E137+E138+E139+E140+E141</f>
        <v>523573.94792000001</v>
      </c>
      <c r="F131" s="63">
        <f t="shared" si="16"/>
        <v>72.901853622135064</v>
      </c>
      <c r="G131" s="57">
        <f t="shared" si="14"/>
        <v>2.8768332322066925</v>
      </c>
    </row>
    <row r="132" spans="1:7" ht="33.75">
      <c r="A132" s="20" t="s">
        <v>147</v>
      </c>
      <c r="B132" s="21" t="s">
        <v>148</v>
      </c>
      <c r="C132" s="65">
        <v>22285.8</v>
      </c>
      <c r="D132" s="71">
        <v>42797.402999999998</v>
      </c>
      <c r="E132" s="77">
        <v>28726.640319999999</v>
      </c>
      <c r="F132" s="56">
        <f t="shared" si="16"/>
        <v>67.122391328277558</v>
      </c>
      <c r="G132" s="58">
        <f t="shared" si="14"/>
        <v>28.901095406043311</v>
      </c>
    </row>
    <row r="133" spans="1:7" ht="56.25">
      <c r="A133" s="20" t="s">
        <v>149</v>
      </c>
      <c r="B133" s="21" t="s">
        <v>150</v>
      </c>
      <c r="C133" s="64">
        <v>2600</v>
      </c>
      <c r="D133" s="71">
        <v>9139.9</v>
      </c>
      <c r="E133" s="77">
        <v>6619.9</v>
      </c>
      <c r="F133" s="56">
        <f t="shared" si="16"/>
        <v>72.428582369610169</v>
      </c>
      <c r="G133" s="58">
        <f t="shared" si="14"/>
        <v>154.61153846153846</v>
      </c>
    </row>
    <row r="134" spans="1:7" ht="56.25">
      <c r="A134" s="20" t="s">
        <v>151</v>
      </c>
      <c r="B134" s="21" t="s">
        <v>152</v>
      </c>
      <c r="C134" s="64">
        <v>10301.4</v>
      </c>
      <c r="D134" s="71">
        <v>11956.485000000001</v>
      </c>
      <c r="E134" s="77">
        <v>11956.485000000001</v>
      </c>
      <c r="F134" s="56">
        <f t="shared" si="16"/>
        <v>100</v>
      </c>
      <c r="G134" s="58">
        <f t="shared" si="14"/>
        <v>16.06660259770517</v>
      </c>
    </row>
    <row r="135" spans="1:7" ht="33.75">
      <c r="A135" s="20" t="s">
        <v>153</v>
      </c>
      <c r="B135" s="21" t="s">
        <v>154</v>
      </c>
      <c r="C135" s="65">
        <v>1650.3</v>
      </c>
      <c r="D135" s="71">
        <v>3163.076</v>
      </c>
      <c r="E135" s="77">
        <v>1991.0136</v>
      </c>
      <c r="F135" s="56">
        <f t="shared" si="16"/>
        <v>62.945487240900945</v>
      </c>
      <c r="G135" s="58">
        <f t="shared" si="14"/>
        <v>20.645555353572078</v>
      </c>
    </row>
    <row r="136" spans="1:7" ht="45">
      <c r="A136" s="20" t="s">
        <v>155</v>
      </c>
      <c r="B136" s="21" t="s">
        <v>156</v>
      </c>
      <c r="C136" s="22"/>
      <c r="D136" s="71">
        <v>2.0179999999999998</v>
      </c>
      <c r="E136" s="77">
        <v>2.0179999999999998</v>
      </c>
      <c r="F136" s="56"/>
      <c r="G136" s="58"/>
    </row>
    <row r="137" spans="1:7" ht="45">
      <c r="A137" s="20" t="s">
        <v>157</v>
      </c>
      <c r="B137" s="21" t="s">
        <v>158</v>
      </c>
      <c r="C137" s="22"/>
      <c r="D137" s="71">
        <v>857.03399999999999</v>
      </c>
      <c r="E137" s="77">
        <v>857.03399999999999</v>
      </c>
      <c r="F137" s="56"/>
      <c r="G137" s="58"/>
    </row>
    <row r="138" spans="1:7" ht="56.25">
      <c r="A138" s="20" t="s">
        <v>159</v>
      </c>
      <c r="B138" s="21" t="s">
        <v>160</v>
      </c>
      <c r="C138" s="22"/>
      <c r="D138" s="71">
        <v>857.03399999999999</v>
      </c>
      <c r="E138" s="77">
        <v>857.03399999999999</v>
      </c>
      <c r="F138" s="56"/>
      <c r="G138" s="58"/>
    </row>
    <row r="139" spans="1:7" ht="22.5">
      <c r="A139" s="20" t="s">
        <v>161</v>
      </c>
      <c r="B139" s="21" t="s">
        <v>162</v>
      </c>
      <c r="C139" s="22"/>
      <c r="D139" s="71">
        <v>401.26</v>
      </c>
      <c r="E139" s="77">
        <v>0</v>
      </c>
      <c r="F139" s="56"/>
      <c r="G139" s="58"/>
    </row>
    <row r="140" spans="1:7" ht="22.5">
      <c r="A140" s="20" t="s">
        <v>163</v>
      </c>
      <c r="B140" s="21" t="s">
        <v>164</v>
      </c>
      <c r="C140" s="66">
        <v>18.3</v>
      </c>
      <c r="D140" s="71">
        <v>83.662000000000006</v>
      </c>
      <c r="E140" s="77">
        <v>7.423</v>
      </c>
      <c r="F140" s="56"/>
      <c r="G140" s="58">
        <f t="shared" si="14"/>
        <v>-59.437158469945359</v>
      </c>
    </row>
    <row r="141" spans="1:7">
      <c r="A141" s="20" t="s">
        <v>165</v>
      </c>
      <c r="B141" s="21" t="s">
        <v>166</v>
      </c>
      <c r="C141" s="64">
        <v>472077</v>
      </c>
      <c r="D141" s="71">
        <v>648932.30000000005</v>
      </c>
      <c r="E141" s="77">
        <v>472556.4</v>
      </c>
      <c r="F141" s="56">
        <f t="shared" si="16"/>
        <v>72.820600854665415</v>
      </c>
      <c r="G141" s="58">
        <f t="shared" si="14"/>
        <v>0.10155122999002231</v>
      </c>
    </row>
    <row r="142" spans="1:7">
      <c r="A142" s="17" t="s">
        <v>167</v>
      </c>
      <c r="B142" s="18" t="s">
        <v>168</v>
      </c>
      <c r="C142" s="19" t="str">
        <f>C143</f>
        <v>2036,3</v>
      </c>
      <c r="D142" s="19">
        <f>D143</f>
        <v>23880.9</v>
      </c>
      <c r="E142" s="19">
        <f>E143</f>
        <v>18600</v>
      </c>
      <c r="F142" s="63">
        <f t="shared" si="16"/>
        <v>77.886511814881345</v>
      </c>
      <c r="G142" s="57"/>
    </row>
    <row r="143" spans="1:7" ht="56.25">
      <c r="A143" s="20" t="s">
        <v>169</v>
      </c>
      <c r="B143" s="21" t="s">
        <v>170</v>
      </c>
      <c r="C143" s="67" t="s">
        <v>310</v>
      </c>
      <c r="D143" s="71">
        <v>23880.9</v>
      </c>
      <c r="E143" s="77">
        <v>18600</v>
      </c>
      <c r="F143" s="56">
        <f t="shared" si="16"/>
        <v>77.886511814881345</v>
      </c>
      <c r="G143" s="57"/>
    </row>
    <row r="144" spans="1:7">
      <c r="A144" s="14" t="s">
        <v>171</v>
      </c>
      <c r="B144" s="15" t="s">
        <v>172</v>
      </c>
      <c r="C144" s="73">
        <f>C145+C148</f>
        <v>5082.2</v>
      </c>
      <c r="D144" s="53">
        <f>D148+D145</f>
        <v>6203.0999999999995</v>
      </c>
      <c r="E144" s="53">
        <f>E148+E145</f>
        <v>6183.0999999999995</v>
      </c>
      <c r="F144" s="63">
        <f t="shared" si="16"/>
        <v>99.677580564556436</v>
      </c>
      <c r="G144" s="57">
        <f t="shared" si="14"/>
        <v>21.661878713942784</v>
      </c>
    </row>
    <row r="145" spans="1:7" ht="21">
      <c r="A145" s="17" t="s">
        <v>173</v>
      </c>
      <c r="B145" s="18" t="s">
        <v>174</v>
      </c>
      <c r="C145" s="23">
        <f>C147+C146</f>
        <v>4904.0999999999995</v>
      </c>
      <c r="D145" s="55">
        <f>D146+D147</f>
        <v>5898.9</v>
      </c>
      <c r="E145" s="55">
        <f>E146+E147</f>
        <v>5898.9</v>
      </c>
      <c r="F145" s="56">
        <f t="shared" si="16"/>
        <v>100</v>
      </c>
      <c r="G145" s="58">
        <f t="shared" si="14"/>
        <v>20.285067596500895</v>
      </c>
    </row>
    <row r="146" spans="1:7" ht="67.5">
      <c r="A146" s="20" t="s">
        <v>175</v>
      </c>
      <c r="B146" s="21" t="s">
        <v>176</v>
      </c>
      <c r="C146" s="67" t="s">
        <v>311</v>
      </c>
      <c r="D146" s="71">
        <v>1.7</v>
      </c>
      <c r="E146" s="77">
        <v>1.7</v>
      </c>
      <c r="F146" s="56"/>
      <c r="G146" s="58"/>
    </row>
    <row r="147" spans="1:7" ht="22.5">
      <c r="A147" s="20" t="s">
        <v>177</v>
      </c>
      <c r="B147" s="21" t="s">
        <v>174</v>
      </c>
      <c r="C147" s="68">
        <v>4897.2</v>
      </c>
      <c r="D147" s="71">
        <v>5897.2</v>
      </c>
      <c r="E147" s="77">
        <v>5897.2</v>
      </c>
      <c r="F147" s="56"/>
      <c r="G147" s="58">
        <f t="shared" si="14"/>
        <v>20.41983174058646</v>
      </c>
    </row>
    <row r="148" spans="1:7" ht="21">
      <c r="A148" s="17" t="s">
        <v>178</v>
      </c>
      <c r="B148" s="18" t="s">
        <v>179</v>
      </c>
      <c r="C148" s="69">
        <f>C149+C150</f>
        <v>178.1</v>
      </c>
      <c r="D148" s="76">
        <v>304.2</v>
      </c>
      <c r="E148" s="78">
        <v>284.2</v>
      </c>
      <c r="F148" s="63">
        <f t="shared" si="16"/>
        <v>93.425378040762652</v>
      </c>
      <c r="G148" s="57">
        <f t="shared" ref="G148:G157" si="26">E148*100/C148-100</f>
        <v>59.573273441886585</v>
      </c>
    </row>
    <row r="149" spans="1:7" ht="33.75">
      <c r="A149" s="20" t="s">
        <v>180</v>
      </c>
      <c r="B149" s="21" t="s">
        <v>181</v>
      </c>
      <c r="C149" s="65">
        <v>78.3</v>
      </c>
      <c r="D149" s="71">
        <v>99.9</v>
      </c>
      <c r="E149" s="77">
        <v>119.9</v>
      </c>
      <c r="F149" s="56">
        <f t="shared" si="16"/>
        <v>120.02002002002001</v>
      </c>
      <c r="G149" s="57">
        <f t="shared" si="26"/>
        <v>53.128991060025555</v>
      </c>
    </row>
    <row r="150" spans="1:7" ht="22.5">
      <c r="A150" s="20" t="s">
        <v>182</v>
      </c>
      <c r="B150" s="21" t="s">
        <v>179</v>
      </c>
      <c r="C150" s="65">
        <v>99.8</v>
      </c>
      <c r="D150" s="71">
        <v>183</v>
      </c>
      <c r="E150" s="77">
        <v>143</v>
      </c>
      <c r="F150" s="56">
        <f t="shared" si="16"/>
        <v>78.142076502732237</v>
      </c>
      <c r="G150" s="57">
        <f t="shared" si="26"/>
        <v>43.286573146292596</v>
      </c>
    </row>
    <row r="151" spans="1:7" ht="52.5">
      <c r="A151" s="14" t="s">
        <v>183</v>
      </c>
      <c r="B151" s="15" t="s">
        <v>184</v>
      </c>
      <c r="C151" s="24">
        <f>C152</f>
        <v>1014.4</v>
      </c>
      <c r="D151" s="53">
        <v>0</v>
      </c>
      <c r="E151" s="54">
        <f>E152</f>
        <v>443.58350000000002</v>
      </c>
      <c r="F151" s="56"/>
      <c r="G151" s="57">
        <f t="shared" si="26"/>
        <v>-56.271342665615144</v>
      </c>
    </row>
    <row r="152" spans="1:7" ht="73.5">
      <c r="A152" s="17" t="s">
        <v>185</v>
      </c>
      <c r="B152" s="18" t="s">
        <v>186</v>
      </c>
      <c r="C152" s="25">
        <f>C153</f>
        <v>1014.4</v>
      </c>
      <c r="D152" s="55">
        <v>0</v>
      </c>
      <c r="E152" s="19">
        <f>E153</f>
        <v>443.58350000000002</v>
      </c>
      <c r="F152" s="56"/>
      <c r="G152" s="57">
        <f t="shared" si="26"/>
        <v>-56.271342665615144</v>
      </c>
    </row>
    <row r="153" spans="1:7" ht="67.5">
      <c r="A153" s="20" t="s">
        <v>187</v>
      </c>
      <c r="B153" s="21" t="s">
        <v>188</v>
      </c>
      <c r="C153" s="22">
        <v>1014.4</v>
      </c>
      <c r="D153" s="52">
        <v>0</v>
      </c>
      <c r="E153" s="77">
        <v>443.58350000000002</v>
      </c>
      <c r="F153" s="56"/>
      <c r="G153" s="58">
        <f t="shared" si="26"/>
        <v>-56.271342665615144</v>
      </c>
    </row>
    <row r="154" spans="1:7" ht="42">
      <c r="A154" s="14" t="s">
        <v>189</v>
      </c>
      <c r="B154" s="15" t="s">
        <v>190</v>
      </c>
      <c r="C154" s="24">
        <f>C155</f>
        <v>-112.6</v>
      </c>
      <c r="D154" s="53">
        <v>0</v>
      </c>
      <c r="E154" s="54">
        <f>E155</f>
        <v>-1255.7275</v>
      </c>
      <c r="F154" s="56"/>
      <c r="G154" s="57">
        <f t="shared" si="26"/>
        <v>1015.210923623446</v>
      </c>
    </row>
    <row r="155" spans="1:7" ht="42">
      <c r="A155" s="17" t="s">
        <v>191</v>
      </c>
      <c r="B155" s="18" t="s">
        <v>192</v>
      </c>
      <c r="C155" s="25">
        <f>C156</f>
        <v>-112.6</v>
      </c>
      <c r="D155" s="55">
        <v>0</v>
      </c>
      <c r="E155" s="19">
        <f>E156</f>
        <v>-1255.7275</v>
      </c>
      <c r="F155" s="56"/>
      <c r="G155" s="57">
        <f t="shared" si="26"/>
        <v>1015.210923623446</v>
      </c>
    </row>
    <row r="156" spans="1:7" ht="45">
      <c r="A156" s="20" t="s">
        <v>193</v>
      </c>
      <c r="B156" s="21" t="s">
        <v>194</v>
      </c>
      <c r="C156" s="22">
        <v>-112.6</v>
      </c>
      <c r="D156" s="52">
        <v>0</v>
      </c>
      <c r="E156" s="79">
        <v>-1255.7275</v>
      </c>
      <c r="F156" s="56"/>
      <c r="G156" s="58">
        <f t="shared" si="26"/>
        <v>1015.210923623446</v>
      </c>
    </row>
    <row r="157" spans="1:7">
      <c r="A157" s="26" t="s">
        <v>195</v>
      </c>
      <c r="B157" s="27"/>
      <c r="C157" s="74">
        <f>C110+C5</f>
        <v>1108422.5999999999</v>
      </c>
      <c r="D157" s="74">
        <f>D110+D5</f>
        <v>1546260.2158000004</v>
      </c>
      <c r="E157" s="74">
        <f>E110+E5</f>
        <v>1077247.9570199999</v>
      </c>
      <c r="F157" s="63">
        <f t="shared" ref="F157" si="27">E157/D157*100</f>
        <v>69.66796054198781</v>
      </c>
      <c r="G157" s="57">
        <f t="shared" si="26"/>
        <v>-2.8125232181299822</v>
      </c>
    </row>
    <row r="158" spans="1:7">
      <c r="A158" s="101"/>
      <c r="B158" s="101"/>
      <c r="C158" s="101"/>
      <c r="D158" s="101"/>
      <c r="E158" s="101"/>
      <c r="F158" s="10"/>
      <c r="G158" s="10"/>
    </row>
    <row r="159" spans="1:7">
      <c r="A159" s="103" t="s">
        <v>390</v>
      </c>
      <c r="B159" s="102"/>
      <c r="C159" s="102"/>
      <c r="D159" s="102"/>
      <c r="E159" s="102"/>
    </row>
    <row r="160" spans="1:7">
      <c r="A160" s="102"/>
      <c r="B160" s="102"/>
      <c r="C160" s="102"/>
      <c r="D160" s="102"/>
      <c r="E160" s="102"/>
    </row>
    <row r="161" spans="1:5">
      <c r="A161" s="102"/>
      <c r="B161" s="102"/>
      <c r="C161" s="102"/>
      <c r="D161" s="102"/>
      <c r="E161" s="102"/>
    </row>
  </sheetData>
  <mergeCells count="2">
    <mergeCell ref="A1:G2"/>
    <mergeCell ref="A3:E3"/>
  </mergeCells>
  <pageMargins left="0.70866141732283472" right="0.39370078740157483" top="0.59055118110236227" bottom="0.39370078740157483" header="0.31496062992125984" footer="0.31496062992125984"/>
  <pageSetup paperSize="9" scale="80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19" workbookViewId="0">
      <selection activeCell="A45" sqref="A45"/>
    </sheetView>
  </sheetViews>
  <sheetFormatPr defaultRowHeight="15"/>
  <cols>
    <col min="1" max="1" width="55.42578125" customWidth="1"/>
    <col min="2" max="2" width="6.28515625" customWidth="1"/>
    <col min="3" max="3" width="10.140625" customWidth="1"/>
    <col min="4" max="4" width="11.42578125" customWidth="1"/>
    <col min="5" max="5" width="11" customWidth="1"/>
    <col min="6" max="6" width="10" customWidth="1"/>
    <col min="7" max="7" width="10.42578125" customWidth="1"/>
  </cols>
  <sheetData>
    <row r="1" spans="1:7" ht="39" customHeight="1">
      <c r="A1" s="98" t="s">
        <v>389</v>
      </c>
      <c r="B1" s="98"/>
      <c r="C1" s="98"/>
      <c r="D1" s="98"/>
      <c r="E1" s="98"/>
      <c r="F1" s="98"/>
      <c r="G1" s="98"/>
    </row>
    <row r="2" spans="1:7" ht="13.5" customHeight="1">
      <c r="A2" s="50"/>
      <c r="B2" s="50"/>
      <c r="C2" s="50"/>
      <c r="D2" s="50"/>
      <c r="E2" s="50"/>
      <c r="F2" s="50"/>
      <c r="G2" s="50" t="s">
        <v>388</v>
      </c>
    </row>
    <row r="3" spans="1:7" ht="66" customHeight="1">
      <c r="A3" s="82" t="s">
        <v>384</v>
      </c>
      <c r="B3" s="85" t="s">
        <v>385</v>
      </c>
      <c r="C3" s="2" t="s">
        <v>284</v>
      </c>
      <c r="D3" s="2" t="s">
        <v>386</v>
      </c>
      <c r="E3" s="2" t="s">
        <v>285</v>
      </c>
      <c r="F3" s="7" t="s">
        <v>286</v>
      </c>
      <c r="G3" s="8" t="s">
        <v>287</v>
      </c>
    </row>
    <row r="4" spans="1:7">
      <c r="A4" s="86" t="s">
        <v>312</v>
      </c>
      <c r="B4" s="90" t="s">
        <v>313</v>
      </c>
      <c r="C4" s="87">
        <f>C5+C6+C7+C9+C10+C12+C8+C11</f>
        <v>111419.79999999999</v>
      </c>
      <c r="D4" s="92">
        <f>D5+D6+D7+D8+D9+D10+D11+D12</f>
        <v>205253.77102000004</v>
      </c>
      <c r="E4" s="92">
        <f>E5+E6+E7+E8+E9+E10+E11+E12</f>
        <v>129885.31716999998</v>
      </c>
      <c r="F4" s="83">
        <f>E4*100/D4</f>
        <v>63.280356080446332</v>
      </c>
      <c r="G4" s="83">
        <f>E4*100/C4-100</f>
        <v>16.572922559545063</v>
      </c>
    </row>
    <row r="5" spans="1:7" ht="22.5">
      <c r="A5" s="84" t="s">
        <v>314</v>
      </c>
      <c r="B5" s="91" t="s">
        <v>315</v>
      </c>
      <c r="C5" s="80">
        <v>6197.9</v>
      </c>
      <c r="D5" s="93">
        <v>13205.4874</v>
      </c>
      <c r="E5" s="94">
        <v>8976.4362999999994</v>
      </c>
      <c r="F5" s="72">
        <f>E5*100/D5</f>
        <v>67.9750472519477</v>
      </c>
      <c r="G5" s="72">
        <f>E5*100/C5-100</f>
        <v>44.830286064634777</v>
      </c>
    </row>
    <row r="6" spans="1:7" ht="33.75">
      <c r="A6" s="84" t="s">
        <v>316</v>
      </c>
      <c r="B6" s="91" t="s">
        <v>317</v>
      </c>
      <c r="C6" s="80">
        <v>82.5</v>
      </c>
      <c r="D6" s="93">
        <v>150</v>
      </c>
      <c r="E6" s="94">
        <v>79.836799999999997</v>
      </c>
      <c r="F6" s="72">
        <f t="shared" ref="F6:F40" si="0">E6*100/D6</f>
        <v>53.224533333333326</v>
      </c>
      <c r="G6" s="72">
        <f t="shared" ref="G6:G40" si="1">E6*100/C6-100</f>
        <v>-3.2281212121212235</v>
      </c>
    </row>
    <row r="7" spans="1:7" ht="33.75">
      <c r="A7" s="84" t="s">
        <v>318</v>
      </c>
      <c r="B7" s="91" t="s">
        <v>319</v>
      </c>
      <c r="C7" s="80">
        <v>85740.7</v>
      </c>
      <c r="D7" s="93">
        <v>137792.88380000001</v>
      </c>
      <c r="E7" s="94">
        <v>92335.073000000004</v>
      </c>
      <c r="F7" s="72">
        <f t="shared" si="0"/>
        <v>67.010044679825469</v>
      </c>
      <c r="G7" s="72">
        <f t="shared" si="1"/>
        <v>7.6910650367911728</v>
      </c>
    </row>
    <row r="8" spans="1:7">
      <c r="A8" s="84" t="s">
        <v>320</v>
      </c>
      <c r="B8" s="91" t="s">
        <v>321</v>
      </c>
      <c r="C8" s="80"/>
      <c r="D8" s="93">
        <v>2.0179999999999998</v>
      </c>
      <c r="E8" s="94">
        <v>2.0179999999999998</v>
      </c>
      <c r="F8" s="72">
        <f t="shared" si="0"/>
        <v>100</v>
      </c>
      <c r="G8" s="72"/>
    </row>
    <row r="9" spans="1:7" ht="22.5">
      <c r="A9" s="84" t="s">
        <v>322</v>
      </c>
      <c r="B9" s="91" t="s">
        <v>323</v>
      </c>
      <c r="C9" s="80">
        <v>10240.700000000001</v>
      </c>
      <c r="D9" s="93">
        <v>16646.066900000002</v>
      </c>
      <c r="E9" s="94">
        <v>12927.196900000001</v>
      </c>
      <c r="F9" s="72">
        <f t="shared" si="0"/>
        <v>77.659167043237105</v>
      </c>
      <c r="G9" s="72">
        <f t="shared" si="1"/>
        <v>26.233527981485651</v>
      </c>
    </row>
    <row r="10" spans="1:7">
      <c r="A10" s="84" t="s">
        <v>324</v>
      </c>
      <c r="B10" s="91" t="s">
        <v>325</v>
      </c>
      <c r="C10" s="80">
        <v>2251</v>
      </c>
      <c r="D10" s="93">
        <v>4090.68</v>
      </c>
      <c r="E10" s="94">
        <v>4090.68</v>
      </c>
      <c r="F10" s="72">
        <f t="shared" si="0"/>
        <v>100</v>
      </c>
      <c r="G10" s="72">
        <f t="shared" si="1"/>
        <v>81.72723234118169</v>
      </c>
    </row>
    <row r="11" spans="1:7">
      <c r="A11" s="84" t="s">
        <v>326</v>
      </c>
      <c r="B11" s="91" t="s">
        <v>327</v>
      </c>
      <c r="C11" s="80"/>
      <c r="D11" s="93">
        <v>650.03200000000004</v>
      </c>
      <c r="E11" s="94">
        <v>0</v>
      </c>
      <c r="F11" s="72">
        <f t="shared" si="0"/>
        <v>0</v>
      </c>
      <c r="G11" s="72"/>
    </row>
    <row r="12" spans="1:7">
      <c r="A12" s="84" t="s">
        <v>328</v>
      </c>
      <c r="B12" s="91" t="s">
        <v>329</v>
      </c>
      <c r="C12" s="80">
        <v>6907</v>
      </c>
      <c r="D12" s="93">
        <v>32716.602920000001</v>
      </c>
      <c r="E12" s="94">
        <v>11474.07617</v>
      </c>
      <c r="F12" s="72">
        <f t="shared" si="0"/>
        <v>35.071111136009108</v>
      </c>
      <c r="G12" s="72">
        <f t="shared" si="1"/>
        <v>66.122428985087595</v>
      </c>
    </row>
    <row r="13" spans="1:7" ht="21">
      <c r="A13" s="86" t="s">
        <v>330</v>
      </c>
      <c r="B13" s="90" t="s">
        <v>331</v>
      </c>
      <c r="C13" s="87">
        <f t="shared" ref="C13" si="2">C14</f>
        <v>1315.1</v>
      </c>
      <c r="D13" s="92">
        <f>D14</f>
        <v>1669.58827</v>
      </c>
      <c r="E13" s="95">
        <v>865.8442</v>
      </c>
      <c r="F13" s="83">
        <f t="shared" si="0"/>
        <v>51.859743839719236</v>
      </c>
      <c r="G13" s="83">
        <f t="shared" si="1"/>
        <v>-34.161341342863651</v>
      </c>
    </row>
    <row r="14" spans="1:7" ht="22.5">
      <c r="A14" s="84" t="s">
        <v>332</v>
      </c>
      <c r="B14" s="91" t="s">
        <v>333</v>
      </c>
      <c r="C14" s="80">
        <v>1315.1</v>
      </c>
      <c r="D14" s="93">
        <v>1669.58827</v>
      </c>
      <c r="E14" s="94">
        <v>865.8442</v>
      </c>
      <c r="F14" s="72">
        <f t="shared" si="0"/>
        <v>51.859743839719236</v>
      </c>
      <c r="G14" s="72">
        <f t="shared" si="1"/>
        <v>-34.161341342863651</v>
      </c>
    </row>
    <row r="15" spans="1:7">
      <c r="A15" s="86" t="s">
        <v>334</v>
      </c>
      <c r="B15" s="90" t="s">
        <v>335</v>
      </c>
      <c r="C15" s="87">
        <f t="shared" ref="C15" si="3">C16+C17</f>
        <v>37526.400000000001</v>
      </c>
      <c r="D15" s="92">
        <f>D16+D17</f>
        <v>64006.622280000003</v>
      </c>
      <c r="E15" s="92">
        <f>E16+E17</f>
        <v>45642.7739</v>
      </c>
      <c r="F15" s="83">
        <f t="shared" si="0"/>
        <v>71.309455606536332</v>
      </c>
      <c r="G15" s="83">
        <f t="shared" si="1"/>
        <v>21.628437313464644</v>
      </c>
    </row>
    <row r="16" spans="1:7">
      <c r="A16" s="84" t="s">
        <v>336</v>
      </c>
      <c r="B16" s="91" t="s">
        <v>337</v>
      </c>
      <c r="C16" s="80">
        <v>27780.5</v>
      </c>
      <c r="D16" s="93">
        <v>43312.846680000002</v>
      </c>
      <c r="E16" s="94">
        <v>27071.773700000002</v>
      </c>
      <c r="F16" s="72">
        <f t="shared" si="0"/>
        <v>62.502873339194707</v>
      </c>
      <c r="G16" s="72">
        <f t="shared" si="1"/>
        <v>-2.5511646658627427</v>
      </c>
    </row>
    <row r="17" spans="1:7">
      <c r="A17" s="84" t="s">
        <v>338</v>
      </c>
      <c r="B17" s="91" t="s">
        <v>339</v>
      </c>
      <c r="C17" s="80">
        <v>9745.9</v>
      </c>
      <c r="D17" s="93">
        <v>20693.775600000001</v>
      </c>
      <c r="E17" s="94">
        <v>18571.000199999999</v>
      </c>
      <c r="F17" s="72">
        <f t="shared" si="0"/>
        <v>89.741961829333832</v>
      </c>
      <c r="G17" s="72">
        <f t="shared" si="1"/>
        <v>90.551926451123023</v>
      </c>
    </row>
    <row r="18" spans="1:7">
      <c r="A18" s="86" t="s">
        <v>340</v>
      </c>
      <c r="B18" s="90" t="s">
        <v>341</v>
      </c>
      <c r="C18" s="87">
        <f t="shared" ref="C18" si="4">C19+C20+C21</f>
        <v>137400.79999999999</v>
      </c>
      <c r="D18" s="92">
        <f>D19+D20+D21</f>
        <v>152971.41662999999</v>
      </c>
      <c r="E18" s="92">
        <f>E19+E20+E21</f>
        <v>49049.811889999997</v>
      </c>
      <c r="F18" s="83">
        <f t="shared" si="0"/>
        <v>32.064690888389528</v>
      </c>
      <c r="G18" s="83">
        <f t="shared" si="1"/>
        <v>-64.301654801136522</v>
      </c>
    </row>
    <row r="19" spans="1:7">
      <c r="A19" s="84" t="s">
        <v>342</v>
      </c>
      <c r="B19" s="91" t="s">
        <v>343</v>
      </c>
      <c r="C19" s="80">
        <v>12599.6</v>
      </c>
      <c r="D19" s="93">
        <v>83939.694099999993</v>
      </c>
      <c r="E19" s="94">
        <v>10793.0576</v>
      </c>
      <c r="F19" s="72">
        <f t="shared" si="0"/>
        <v>12.85810928396033</v>
      </c>
      <c r="G19" s="72">
        <f t="shared" si="1"/>
        <v>-14.338093272802311</v>
      </c>
    </row>
    <row r="20" spans="1:7">
      <c r="A20" s="84" t="s">
        <v>344</v>
      </c>
      <c r="B20" s="91" t="s">
        <v>345</v>
      </c>
      <c r="C20" s="81">
        <v>73406.2</v>
      </c>
      <c r="D20" s="93">
        <v>12520.9648</v>
      </c>
      <c r="E20" s="94">
        <v>6183.6814000000004</v>
      </c>
      <c r="F20" s="72">
        <f t="shared" si="0"/>
        <v>49.386620749864264</v>
      </c>
      <c r="G20" s="72">
        <f t="shared" si="1"/>
        <v>-91.576077497541078</v>
      </c>
    </row>
    <row r="21" spans="1:7">
      <c r="A21" s="84" t="s">
        <v>346</v>
      </c>
      <c r="B21" s="91" t="s">
        <v>347</v>
      </c>
      <c r="C21" s="81">
        <v>51395</v>
      </c>
      <c r="D21" s="93">
        <v>56510.757729999998</v>
      </c>
      <c r="E21" s="94">
        <v>32073.072889999999</v>
      </c>
      <c r="F21" s="72">
        <f t="shared" si="0"/>
        <v>56.755694275487109</v>
      </c>
      <c r="G21" s="72">
        <f t="shared" si="1"/>
        <v>-37.594954976164999</v>
      </c>
    </row>
    <row r="22" spans="1:7">
      <c r="A22" s="86" t="s">
        <v>348</v>
      </c>
      <c r="B22" s="90" t="s">
        <v>349</v>
      </c>
      <c r="C22" s="88">
        <f>C23+C24+C25+C26+C27</f>
        <v>632211.69999999995</v>
      </c>
      <c r="D22" s="92">
        <v>980679.02029999997</v>
      </c>
      <c r="E22" s="95">
        <v>704367.71840000001</v>
      </c>
      <c r="F22" s="83">
        <f t="shared" si="0"/>
        <v>71.82449137991415</v>
      </c>
      <c r="G22" s="83">
        <f t="shared" si="1"/>
        <v>11.413268435240937</v>
      </c>
    </row>
    <row r="23" spans="1:7">
      <c r="A23" s="84" t="s">
        <v>350</v>
      </c>
      <c r="B23" s="91" t="s">
        <v>351</v>
      </c>
      <c r="C23" s="81">
        <v>185110.6</v>
      </c>
      <c r="D23" s="93">
        <v>264017.42969999998</v>
      </c>
      <c r="E23" s="94">
        <v>198424.97339999999</v>
      </c>
      <c r="F23" s="72">
        <f t="shared" si="0"/>
        <v>75.156012853192323</v>
      </c>
      <c r="G23" s="72">
        <f t="shared" si="1"/>
        <v>7.1926585511580612</v>
      </c>
    </row>
    <row r="24" spans="1:7">
      <c r="A24" s="84" t="s">
        <v>352</v>
      </c>
      <c r="B24" s="91" t="s">
        <v>353</v>
      </c>
      <c r="C24" s="81">
        <v>366283.6</v>
      </c>
      <c r="D24" s="93">
        <v>553832.53949999996</v>
      </c>
      <c r="E24" s="94">
        <v>401969.63</v>
      </c>
      <c r="F24" s="72">
        <f t="shared" si="0"/>
        <v>72.57963397435951</v>
      </c>
      <c r="G24" s="72">
        <f t="shared" si="1"/>
        <v>9.742732134335256</v>
      </c>
    </row>
    <row r="25" spans="1:7">
      <c r="A25" s="84" t="s">
        <v>354</v>
      </c>
      <c r="B25" s="91" t="s">
        <v>355</v>
      </c>
      <c r="C25" s="89">
        <v>52861.1</v>
      </c>
      <c r="D25" s="93">
        <v>116513.86410000001</v>
      </c>
      <c r="E25" s="94">
        <v>73001.984599999996</v>
      </c>
      <c r="F25" s="72">
        <f t="shared" si="0"/>
        <v>62.655191434853457</v>
      </c>
      <c r="G25" s="72">
        <f t="shared" si="1"/>
        <v>38.101523804839474</v>
      </c>
    </row>
    <row r="26" spans="1:7">
      <c r="A26" s="84" t="s">
        <v>356</v>
      </c>
      <c r="B26" s="91" t="s">
        <v>357</v>
      </c>
      <c r="C26" s="89">
        <v>2358.5</v>
      </c>
      <c r="D26" s="93">
        <v>2743.7049999999999</v>
      </c>
      <c r="E26" s="94">
        <v>2169.0819999999999</v>
      </c>
      <c r="F26" s="72">
        <f t="shared" si="0"/>
        <v>79.056677011559188</v>
      </c>
      <c r="G26" s="72">
        <f t="shared" si="1"/>
        <v>-8.0312910748357069</v>
      </c>
    </row>
    <row r="27" spans="1:7">
      <c r="A27" s="84" t="s">
        <v>358</v>
      </c>
      <c r="B27" s="91" t="s">
        <v>359</v>
      </c>
      <c r="C27" s="89">
        <v>25597.9</v>
      </c>
      <c r="D27" s="93">
        <v>43571.482000000004</v>
      </c>
      <c r="E27" s="94">
        <v>28802.0484</v>
      </c>
      <c r="F27" s="72">
        <f t="shared" si="0"/>
        <v>66.102980844213647</v>
      </c>
      <c r="G27" s="72">
        <f t="shared" si="1"/>
        <v>12.517231491645788</v>
      </c>
    </row>
    <row r="28" spans="1:7">
      <c r="A28" s="86" t="s">
        <v>360</v>
      </c>
      <c r="B28" s="90" t="s">
        <v>361</v>
      </c>
      <c r="C28" s="88">
        <f>C29+C30</f>
        <v>98632.5</v>
      </c>
      <c r="D28" s="92">
        <v>144809.8573</v>
      </c>
      <c r="E28" s="95">
        <v>109876.0191</v>
      </c>
      <c r="F28" s="83">
        <f t="shared" si="0"/>
        <v>75.876063376246421</v>
      </c>
      <c r="G28" s="83">
        <f t="shared" si="1"/>
        <v>11.399405976731813</v>
      </c>
    </row>
    <row r="29" spans="1:7">
      <c r="A29" s="84" t="s">
        <v>362</v>
      </c>
      <c r="B29" s="91" t="s">
        <v>363</v>
      </c>
      <c r="C29" s="89">
        <v>77472.100000000006</v>
      </c>
      <c r="D29" s="93">
        <v>112544.59080000001</v>
      </c>
      <c r="E29" s="94">
        <v>85587.042600000001</v>
      </c>
      <c r="F29" s="72">
        <f t="shared" si="0"/>
        <v>76.047228917553625</v>
      </c>
      <c r="G29" s="72">
        <f t="shared" si="1"/>
        <v>10.474664556659746</v>
      </c>
    </row>
    <row r="30" spans="1:7">
      <c r="A30" s="84" t="s">
        <v>364</v>
      </c>
      <c r="B30" s="91" t="s">
        <v>365</v>
      </c>
      <c r="C30" s="89">
        <v>21160.400000000001</v>
      </c>
      <c r="D30" s="93">
        <v>32265.266500000002</v>
      </c>
      <c r="E30" s="94">
        <v>24288.976500000001</v>
      </c>
      <c r="F30" s="72">
        <f t="shared" si="0"/>
        <v>75.279020243022003</v>
      </c>
      <c r="G30" s="72">
        <f t="shared" si="1"/>
        <v>14.785053685185517</v>
      </c>
    </row>
    <row r="31" spans="1:7">
      <c r="A31" s="86" t="s">
        <v>366</v>
      </c>
      <c r="B31" s="90" t="s">
        <v>367</v>
      </c>
      <c r="C31" s="88">
        <f>C32+C33+C34</f>
        <v>31369.800000000003</v>
      </c>
      <c r="D31" s="92">
        <v>58189.258800000003</v>
      </c>
      <c r="E31" s="95">
        <v>41724.556700000001</v>
      </c>
      <c r="F31" s="83">
        <f t="shared" si="0"/>
        <v>71.704911800663794</v>
      </c>
      <c r="G31" s="83">
        <f t="shared" si="1"/>
        <v>33.008679366779489</v>
      </c>
    </row>
    <row r="32" spans="1:7">
      <c r="A32" s="84" t="s">
        <v>368</v>
      </c>
      <c r="B32" s="91" t="s">
        <v>369</v>
      </c>
      <c r="C32" s="89">
        <v>8169.7</v>
      </c>
      <c r="D32" s="93">
        <v>11200.3253</v>
      </c>
      <c r="E32" s="94">
        <v>8812.1512000000002</v>
      </c>
      <c r="F32" s="72">
        <f t="shared" si="0"/>
        <v>78.677636264725265</v>
      </c>
      <c r="G32" s="72">
        <f t="shared" si="1"/>
        <v>7.8638285371555838</v>
      </c>
    </row>
    <row r="33" spans="1:7">
      <c r="A33" s="84" t="s">
        <v>370</v>
      </c>
      <c r="B33" s="91" t="s">
        <v>371</v>
      </c>
      <c r="C33" s="89">
        <v>8895.5</v>
      </c>
      <c r="D33" s="93">
        <v>15184.067999999999</v>
      </c>
      <c r="E33" s="94">
        <v>11282.329900000001</v>
      </c>
      <c r="F33" s="72">
        <f t="shared" si="0"/>
        <v>74.303736653444915</v>
      </c>
      <c r="G33" s="72">
        <f t="shared" si="1"/>
        <v>26.831880164127924</v>
      </c>
    </row>
    <row r="34" spans="1:7">
      <c r="A34" s="84" t="s">
        <v>372</v>
      </c>
      <c r="B34" s="91" t="s">
        <v>373</v>
      </c>
      <c r="C34" s="89">
        <v>14304.6</v>
      </c>
      <c r="D34" s="93">
        <v>31804.8655</v>
      </c>
      <c r="E34" s="94">
        <v>21630.0756</v>
      </c>
      <c r="F34" s="72">
        <f t="shared" si="0"/>
        <v>68.008700115395868</v>
      </c>
      <c r="G34" s="72">
        <f t="shared" si="1"/>
        <v>51.210628748794107</v>
      </c>
    </row>
    <row r="35" spans="1:7">
      <c r="A35" s="86" t="s">
        <v>374</v>
      </c>
      <c r="B35" s="90" t="s">
        <v>375</v>
      </c>
      <c r="C35" s="89">
        <f>C36+C37</f>
        <v>15061.1</v>
      </c>
      <c r="D35" s="92">
        <f>D36+D37</f>
        <v>14464.384400000001</v>
      </c>
      <c r="E35" s="92">
        <f>E36+E37</f>
        <v>10304.815250000001</v>
      </c>
      <c r="F35" s="83">
        <f t="shared" si="0"/>
        <v>71.242681091910143</v>
      </c>
      <c r="G35" s="83">
        <f t="shared" si="1"/>
        <v>-31.579929420825835</v>
      </c>
    </row>
    <row r="36" spans="1:7">
      <c r="A36" s="84" t="s">
        <v>376</v>
      </c>
      <c r="B36" s="91" t="s">
        <v>377</v>
      </c>
      <c r="C36" s="89">
        <v>14523.7</v>
      </c>
      <c r="D36" s="93">
        <v>14256.384400000001</v>
      </c>
      <c r="E36" s="94">
        <v>10228.097250000001</v>
      </c>
      <c r="F36" s="72">
        <f t="shared" si="0"/>
        <v>71.743977736739481</v>
      </c>
      <c r="G36" s="72">
        <f t="shared" si="1"/>
        <v>-29.576504265441997</v>
      </c>
    </row>
    <row r="37" spans="1:7">
      <c r="A37" s="84" t="s">
        <v>378</v>
      </c>
      <c r="B37" s="91" t="s">
        <v>379</v>
      </c>
      <c r="C37" s="89">
        <v>537.4</v>
      </c>
      <c r="D37" s="93">
        <v>208</v>
      </c>
      <c r="E37" s="94">
        <v>76.718000000000004</v>
      </c>
      <c r="F37" s="72">
        <f t="shared" si="0"/>
        <v>36.883653846153848</v>
      </c>
      <c r="G37" s="72">
        <f t="shared" si="1"/>
        <v>-85.724227763304796</v>
      </c>
    </row>
    <row r="38" spans="1:7" ht="21">
      <c r="A38" s="86" t="s">
        <v>380</v>
      </c>
      <c r="B38" s="90" t="s">
        <v>381</v>
      </c>
      <c r="C38" s="90" t="s">
        <v>387</v>
      </c>
      <c r="D38" s="92">
        <v>586.29999999999995</v>
      </c>
      <c r="E38" s="95">
        <v>2.9359999999999999</v>
      </c>
      <c r="F38" s="83">
        <f t="shared" si="0"/>
        <v>0.50076752515776912</v>
      </c>
      <c r="G38" s="83"/>
    </row>
    <row r="39" spans="1:7">
      <c r="A39" s="84" t="s">
        <v>382</v>
      </c>
      <c r="B39" s="91" t="s">
        <v>383</v>
      </c>
      <c r="C39" s="91" t="s">
        <v>387</v>
      </c>
      <c r="D39" s="93">
        <v>586.29999999999995</v>
      </c>
      <c r="E39" s="94">
        <v>2.9359999999999999</v>
      </c>
      <c r="F39" s="72">
        <f t="shared" si="0"/>
        <v>0.50076752515776912</v>
      </c>
      <c r="G39" s="72"/>
    </row>
    <row r="40" spans="1:7">
      <c r="A40" s="26" t="s">
        <v>195</v>
      </c>
      <c r="B40" s="96"/>
      <c r="C40" s="97">
        <f>C4+C13+C15+C18+C22+C28+C31+C35+C38</f>
        <v>1064937.2</v>
      </c>
      <c r="D40" s="97">
        <f t="shared" ref="D40:E40" si="5">D4+D13+D15+D18+D22+D28+D31+D35+D38</f>
        <v>1622630.2190000003</v>
      </c>
      <c r="E40" s="97">
        <f t="shared" si="5"/>
        <v>1091719.7926099999</v>
      </c>
      <c r="F40" s="83">
        <f t="shared" si="0"/>
        <v>67.280873967872267</v>
      </c>
      <c r="G40" s="83">
        <f t="shared" si="1"/>
        <v>2.5149457273161175</v>
      </c>
    </row>
    <row r="42" spans="1:7">
      <c r="A42" s="103" t="s">
        <v>390</v>
      </c>
    </row>
  </sheetData>
  <autoFilter ref="A3:G40"/>
  <mergeCells count="1">
    <mergeCell ref="A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MAKET_GENERATOR&lt;/Code&gt;&#10;  &lt;ObjectCode&gt;MAKET_GENERATOR&lt;/ObjectCode&gt;&#10;  &lt;DocName&gt;аналитическая информация( месяц)&lt;/DocName&gt;&#10;  &lt;VariantName&gt;аналитическая информация( месяц)&lt;/VariantName&gt;&#10;  &lt;VariantLink&gt;3443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40AF3FC-A7F8-4F58-98FE-8163A17B107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cp:lastPrinted>2021-10-18T12:43:18Z</cp:lastPrinted>
  <dcterms:created xsi:type="dcterms:W3CDTF">2021-07-08T15:03:41Z</dcterms:created>
  <dcterms:modified xsi:type="dcterms:W3CDTF">2021-10-25T09:37:10Z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аналитическая информация( месяц)(3).xlsx</vt:lpwstr>
  </property>
  <property fmtid="{D5CDD505-2E9C-101B-9397-08002B2CF9AE}" pid="3" name="Название отчета">
    <vt:lpwstr>аналитическая информация( месяц)(3).xlsx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20.2.2923.288050920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