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 activeTab="2"/>
  </bookViews>
  <sheets>
    <sheet name="доходы" sheetId="2" r:id="rId1"/>
    <sheet name="расходы" sheetId="3" r:id="rId2"/>
    <sheet name="Лист1" sheetId="4" r:id="rId3"/>
  </sheets>
  <calcPr calcId="181029"/>
</workbook>
</file>

<file path=xl/calcChain.xml><?xml version="1.0" encoding="utf-8"?>
<calcChain xmlns="http://schemas.openxmlformats.org/spreadsheetml/2006/main">
  <c r="C89" i="2"/>
  <c r="G92" l="1"/>
  <c r="F92"/>
  <c r="D69"/>
  <c r="E69"/>
  <c r="F39" i="3"/>
  <c r="E18"/>
  <c r="E40" s="1"/>
  <c r="E15"/>
  <c r="E4"/>
  <c r="D35"/>
  <c r="D18"/>
  <c r="D15"/>
  <c r="D40" s="1"/>
  <c r="D4"/>
  <c r="C22"/>
  <c r="C40" s="1"/>
  <c r="C18"/>
  <c r="C15"/>
  <c r="C4"/>
  <c r="G40" l="1"/>
  <c r="F40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F11"/>
  <c r="F10"/>
  <c r="G9"/>
  <c r="F9"/>
  <c r="F8"/>
  <c r="G7"/>
  <c r="F7"/>
  <c r="G6"/>
  <c r="F6"/>
  <c r="G5"/>
  <c r="F5"/>
  <c r="G4"/>
  <c r="F4"/>
  <c r="G8" i="2" l="1"/>
  <c r="G9"/>
  <c r="G10"/>
  <c r="G15"/>
  <c r="G16"/>
  <c r="G17"/>
  <c r="G18"/>
  <c r="G21"/>
  <c r="G23"/>
  <c r="G25"/>
  <c r="G28"/>
  <c r="G31"/>
  <c r="G34"/>
  <c r="G36"/>
  <c r="G37"/>
  <c r="G40"/>
  <c r="G41"/>
  <c r="G42"/>
  <c r="G43"/>
  <c r="G49"/>
  <c r="G50"/>
  <c r="G51"/>
  <c r="G52"/>
  <c r="G54"/>
  <c r="G57"/>
  <c r="G58"/>
  <c r="G59"/>
  <c r="G63"/>
  <c r="G64"/>
  <c r="G70"/>
  <c r="G72"/>
  <c r="G73"/>
  <c r="G76"/>
  <c r="G77"/>
  <c r="G78"/>
  <c r="G79"/>
  <c r="G83"/>
  <c r="G85"/>
  <c r="G86"/>
  <c r="G91"/>
  <c r="G93"/>
  <c r="G90"/>
  <c r="G95"/>
  <c r="G98"/>
  <c r="G101"/>
  <c r="G105"/>
  <c r="G106"/>
  <c r="G108"/>
  <c r="G109"/>
  <c r="G111"/>
  <c r="G113"/>
  <c r="G116"/>
  <c r="G117"/>
  <c r="G118"/>
  <c r="G119"/>
  <c r="G121"/>
  <c r="G122"/>
  <c r="G123"/>
  <c r="G124"/>
  <c r="G129"/>
  <c r="G130"/>
  <c r="G136"/>
  <c r="G138"/>
  <c r="G139"/>
  <c r="G142"/>
  <c r="G145"/>
  <c r="C144"/>
  <c r="G144" s="1"/>
  <c r="C141"/>
  <c r="C140" s="1"/>
  <c r="C134"/>
  <c r="G134" s="1"/>
  <c r="C137"/>
  <c r="G137" s="1"/>
  <c r="C120"/>
  <c r="C107"/>
  <c r="G107" s="1"/>
  <c r="C104"/>
  <c r="C97"/>
  <c r="C100"/>
  <c r="G100" s="1"/>
  <c r="G89"/>
  <c r="C75"/>
  <c r="C94"/>
  <c r="G94" s="1"/>
  <c r="C71"/>
  <c r="C62"/>
  <c r="G62" s="1"/>
  <c r="C56"/>
  <c r="C55" s="1"/>
  <c r="G55" s="1"/>
  <c r="C53"/>
  <c r="G53" s="1"/>
  <c r="C39"/>
  <c r="C38" s="1"/>
  <c r="G38" s="1"/>
  <c r="C33"/>
  <c r="G33" s="1"/>
  <c r="C35"/>
  <c r="G35" s="1"/>
  <c r="C30"/>
  <c r="G30" s="1"/>
  <c r="C24"/>
  <c r="G24" s="1"/>
  <c r="C27"/>
  <c r="G27" s="1"/>
  <c r="C20"/>
  <c r="C14"/>
  <c r="G14" s="1"/>
  <c r="C7"/>
  <c r="G7" s="1"/>
  <c r="C74" l="1"/>
  <c r="G71"/>
  <c r="C69"/>
  <c r="C13"/>
  <c r="G13" s="1"/>
  <c r="C19"/>
  <c r="G19" s="1"/>
  <c r="C48"/>
  <c r="G48" s="1"/>
  <c r="C143"/>
  <c r="G39"/>
  <c r="C96"/>
  <c r="C133"/>
  <c r="G133" s="1"/>
  <c r="G56"/>
  <c r="G20"/>
  <c r="G74"/>
  <c r="C6"/>
  <c r="G6" s="1"/>
  <c r="C32"/>
  <c r="G32" s="1"/>
  <c r="G75"/>
  <c r="C61"/>
  <c r="G61" s="1"/>
  <c r="C103"/>
  <c r="C65" l="1"/>
  <c r="G65" s="1"/>
  <c r="G69"/>
  <c r="C102"/>
  <c r="C47"/>
  <c r="G47" s="1"/>
  <c r="C5" l="1"/>
  <c r="C146" s="1"/>
  <c r="F6"/>
  <c r="F7"/>
  <c r="F8"/>
  <c r="F9"/>
  <c r="F10"/>
  <c r="F11"/>
  <c r="F13"/>
  <c r="F14"/>
  <c r="F15"/>
  <c r="F16"/>
  <c r="F17"/>
  <c r="F19"/>
  <c r="F20"/>
  <c r="F21"/>
  <c r="F23"/>
  <c r="F24"/>
  <c r="F25"/>
  <c r="F27"/>
  <c r="F28"/>
  <c r="F30"/>
  <c r="F31"/>
  <c r="F32"/>
  <c r="F33"/>
  <c r="F34"/>
  <c r="F35"/>
  <c r="F36"/>
  <c r="F37"/>
  <c r="F38"/>
  <c r="F39"/>
  <c r="F40"/>
  <c r="F41"/>
  <c r="F42"/>
  <c r="F47"/>
  <c r="F48"/>
  <c r="F49"/>
  <c r="F50"/>
  <c r="F51"/>
  <c r="F52"/>
  <c r="F53"/>
  <c r="F54"/>
  <c r="F55"/>
  <c r="F56"/>
  <c r="F57"/>
  <c r="F58"/>
  <c r="F59"/>
  <c r="F61"/>
  <c r="F62"/>
  <c r="F64"/>
  <c r="F65"/>
  <c r="F66"/>
  <c r="F68"/>
  <c r="F69"/>
  <c r="F70"/>
  <c r="F71"/>
  <c r="F72"/>
  <c r="F74"/>
  <c r="F75"/>
  <c r="F76"/>
  <c r="F77"/>
  <c r="F78"/>
  <c r="F85"/>
  <c r="F86"/>
  <c r="F89"/>
  <c r="F93"/>
  <c r="F105"/>
  <c r="F106"/>
  <c r="F109"/>
  <c r="F110"/>
  <c r="F112"/>
  <c r="F113"/>
  <c r="F114"/>
  <c r="F115"/>
  <c r="F119"/>
  <c r="F121"/>
  <c r="F122"/>
  <c r="F123"/>
  <c r="F124"/>
  <c r="F130"/>
  <c r="F132"/>
  <c r="F137"/>
  <c r="F138"/>
  <c r="F139"/>
  <c r="D133"/>
  <c r="F133" s="1"/>
  <c r="D131"/>
  <c r="D120"/>
  <c r="D107"/>
  <c r="F107" s="1"/>
  <c r="E143"/>
  <c r="G143" s="1"/>
  <c r="E141"/>
  <c r="E131"/>
  <c r="E120"/>
  <c r="E104"/>
  <c r="D104"/>
  <c r="E97"/>
  <c r="F131" l="1"/>
  <c r="E140"/>
  <c r="G140" s="1"/>
  <c r="G141"/>
  <c r="F120"/>
  <c r="G120"/>
  <c r="F104"/>
  <c r="G104"/>
  <c r="E96"/>
  <c r="E5" s="1"/>
  <c r="G97"/>
  <c r="D103"/>
  <c r="D102" s="1"/>
  <c r="D146" s="1"/>
  <c r="E103"/>
  <c r="G103" s="1"/>
  <c r="G96" l="1"/>
  <c r="E102"/>
  <c r="G102" s="1"/>
  <c r="F103"/>
  <c r="F5" l="1"/>
  <c r="G5"/>
  <c r="E146"/>
  <c r="F102"/>
  <c r="F146" l="1"/>
  <c r="G146"/>
</calcChain>
</file>

<file path=xl/sharedStrings.xml><?xml version="1.0" encoding="utf-8"?>
<sst xmlns="http://schemas.openxmlformats.org/spreadsheetml/2006/main" count="373" uniqueCount="366">
  <si>
    <t>Единица измерения: тыс.руб.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</si>
  <si>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</si>
  <si>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</si>
  <si>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</si>
  <si>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</si>
  <si>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</si>
  <si>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</si>
  <si>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</si>
  <si>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</si>
  <si>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</si>
  <si>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</si>
  <si>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</si>
  <si>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</si>
  <si>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</si>
  <si>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</si>
  <si>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</si>
  <si>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</si>
  <si>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</si>
  <si>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</si>
  <si>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</si>
  <si>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</si>
  <si>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</si>
  <si>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</si>
  <si>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</si>
  <si>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</si>
  <si>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</si>
  <si>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00010502000020000110</t>
  </si>
  <si>
    <t>Единый налог на вмененный доход для отдельных видов деятельности</t>
  </si>
  <si>
    <t>00010502010020000110</t>
  </si>
  <si>
    <t>00010502020020000110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</si>
  <si>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</si>
  <si>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</si>
  <si>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</si>
  <si>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00010503010010000110</t>
  </si>
  <si>
    <t>00010503020010000110</t>
  </si>
  <si>
    <t>Единый сельскохозяйственный налог (за налоговые периоды, истекшие до 1 января 2011 года)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</si>
  <si>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</si>
  <si>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</si>
  <si>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</si>
  <si>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</si>
  <si>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00010600000000000000</t>
  </si>
  <si>
    <t>НАЛОГИ НА ИМУЩЕСТВО</t>
  </si>
  <si>
    <t>00010601000000000110</t>
  </si>
  <si>
    <t>Налог на имущество физических лиц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</si>
  <si>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</si>
  <si>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</si>
  <si>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00010606000000000110</t>
  </si>
  <si>
    <t>Земельный налог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</si>
  <si>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</si>
  <si>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</si>
  <si>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</si>
  <si>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</si>
  <si>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</si>
  <si>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</si>
  <si>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</si>
  <si>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</si>
  <si>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</si>
  <si>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</si>
  <si>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00010900000000000000</t>
  </si>
  <si>
    <t>ЗАДОЛЖЕННОСТЬ И ПЕРЕРАСЧЕТЫ ПО ОТМЕНЕННЫМ НАЛОГАМ, СБОРАМ И ИНЫМ ОБЯЗАТЕЛЬНЫМ ПЛАТЕЖАМ</t>
  </si>
  <si>
    <t>00010904000000000110</t>
  </si>
  <si>
    <t>Налоги на имущество</t>
  </si>
  <si>
    <t>00010904050000000110</t>
  </si>
  <si>
    <t>Земельный налог (по обязательствам, возникшим до 1 января 2006 года)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</si>
  <si>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</si>
  <si>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</si>
  <si>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</si>
  <si>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</si>
  <si>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</si>
  <si>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</si>
  <si>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</si>
  <si>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</si>
  <si>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</si>
  <si>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</si>
  <si>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</si>
  <si>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</si>
  <si>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</si>
  <si>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</si>
  <si>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</si>
  <si>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</si>
  <si>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</si>
  <si>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</si>
  <si>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</si>
  <si>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</si>
  <si>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</si>
  <si>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</si>
  <si>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</si>
  <si>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</si>
  <si>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</si>
  <si>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</si>
  <si>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</si>
  <si>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</si>
  <si>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</si>
  <si>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</si>
  <si>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</si>
  <si>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</si>
  <si>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</si>
  <si>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</si>
  <si>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</si>
  <si>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</si>
  <si>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</si>
  <si>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</si>
  <si>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</si>
  <si>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</si>
  <si>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</si>
  <si>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</si>
  <si>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</si>
  <si>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</si>
  <si>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</si>
  <si>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00011701050100000180</t>
  </si>
  <si>
    <t>Невыясненные поступления, зачисляемые в бюджеты сельских поселений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</si>
  <si>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</si>
  <si>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</si>
  <si>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</si>
  <si>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</si>
  <si>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</si>
  <si>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</si>
  <si>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</si>
  <si>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</si>
  <si>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</si>
  <si>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</si>
  <si>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</si>
  <si>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</si>
  <si>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</si>
  <si>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</si>
  <si>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00020220000000000150</t>
  </si>
  <si>
    <t>Субсидии бюджетам бюджетной системы Российской Федерации (межбюджетные субсидии)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</si>
  <si>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</si>
  <si>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</si>
  <si>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</si>
  <si>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</si>
  <si>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</si>
  <si>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</si>
  <si>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</si>
  <si>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</si>
  <si>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00020225497000000150</t>
  </si>
  <si>
    <t>Субсидии бюджетам на реализацию мероприятий по обеспечению жильем молодых семей</t>
  </si>
  <si>
    <t>00020225519000000150</t>
  </si>
  <si>
    <t>Субсидии бюджетам на поддержку отрасли культуры</t>
  </si>
  <si>
    <t>00020225555000000150</t>
  </si>
  <si>
    <t>Субсидии бюджетам на реализацию программ формирования современной городской среды</t>
  </si>
  <si>
    <t>00020225576000000150</t>
  </si>
  <si>
    <t>Субсидии бюджетам на обеспечение комплексного развития сельских территорий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</si>
  <si>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</si>
  <si>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</si>
  <si>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</si>
  <si>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</si>
  <si>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</si>
  <si>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</si>
  <si>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</si>
  <si>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</si>
  <si>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</si>
  <si>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</si>
  <si>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</si>
  <si>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</si>
  <si>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</si>
  <si>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</si>
  <si>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00020235135000000150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</si>
  <si>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</si>
  <si>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00020235176000000150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</si>
  <si>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</si>
  <si>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00020235469000000150</t>
  </si>
  <si>
    <t>Субвенции бюджетам на проведение Всероссийской переписи населения 2020 года</t>
  </si>
  <si>
    <t>00020235930000000150</t>
  </si>
  <si>
    <t>Субвенции бюджетам на государственную регистрацию актов гражданского состояния</t>
  </si>
  <si>
    <t>00020239999000000150</t>
  </si>
  <si>
    <t>Прочие субвенции</t>
  </si>
  <si>
    <t>00020240000000000150</t>
  </si>
  <si>
    <t>Иные межбюджетные трансферты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</si>
  <si>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</si>
  <si>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</si>
  <si>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</si>
  <si>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</si>
  <si>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</si>
  <si>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</si>
  <si>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</si>
  <si>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</si>
  <si>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00020705030050000150</t>
  </si>
  <si>
    <t>00020705000100000150</t>
  </si>
  <si>
    <t>Прочие безвозмездные поступления в бюджеты сельских поселений</t>
  </si>
  <si>
    <t>00020705020100000150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</si>
  <si>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</si>
  <si>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00020705030100000150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</si>
  <si>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</si>
  <si>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</si>
  <si>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</si>
  <si>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</si>
  <si>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</si>
  <si>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</si>
  <si>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</si>
  <si>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</si>
  <si>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</si>
  <si>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</si>
  <si>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</si>
  <si>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</si>
  <si>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</si>
  <si>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Код вида дохода</t>
  </si>
  <si>
    <t>Наименование кода вида доходов</t>
  </si>
  <si>
    <t>Бюджетные назначения на  2021 год</t>
  </si>
  <si>
    <t>Государственная пошлина за выдачу разрешения на установку рекламной конструкции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</si>
  <si>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</si>
  <si>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Субсидии бюджетам на софинансирование капитальных вложений в объекты муниципальной собственности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</si>
  <si>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</si>
  <si>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</si>
  <si>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Исполнено за 1 полугодие 2020 года </t>
  </si>
  <si>
    <t xml:space="preserve">Исполнено за 1 полугодие 2021 года </t>
  </si>
  <si>
    <t>% исполнения за 1 полугодие 2021 года</t>
  </si>
  <si>
    <t>% роста/снижения доходов в сравнении с 1 полугодием  2020года</t>
  </si>
  <si>
    <t>Аналитические данные об исполнении консолидированного бюджета МО МР "Сыктывдинский" за 1 полугодие 2021 года по расходам  в сравнении с 1 полугодие 2020 года</t>
  </si>
  <si>
    <t>КФСР</t>
  </si>
  <si>
    <t>Наименование кода</t>
  </si>
  <si>
    <t>План на  2021 год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</si>
  <si>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</si>
  <si>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</si>
  <si>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</si>
  <si>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</si>
  <si>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</si>
  <si>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</si>
  <si>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</si>
  <si>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</si>
  <si>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</si>
  <si>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</si>
  <si>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</si>
  <si>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</si>
  <si>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</si>
  <si>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</si>
  <si>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</si>
  <si>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</si>
  <si>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</si>
  <si>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</si>
  <si>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</si>
  <si>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</si>
  <si>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</si>
  <si>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</si>
  <si>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</si>
  <si>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</si>
  <si>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</si>
  <si>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</si>
  <si>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</si>
  <si>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</si>
  <si>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</si>
  <si>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</si>
  <si>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</si>
  <si>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</si>
  <si>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</si>
  <si>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</si>
  <si>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</si>
  <si>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</si>
  <si>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</si>
  <si>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</si>
  <si>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</si>
  <si>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</si>
  <si>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</si>
  <si>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</si>
  <si>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</si>
  <si>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</si>
  <si>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</si>
  <si>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</si>
  <si>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</si>
  <si>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</si>
  <si>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</si>
  <si>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</si>
  <si>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</si>
  <si>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</si>
  <si>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</si>
  <si>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</si>
  <si>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</si>
  <si>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</si>
  <si>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</si>
  <si>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</si>
  <si>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</si>
  <si>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</si>
  <si>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</si>
  <si>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</si>
  <si>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</si>
  <si>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</si>
  <si>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</si>
  <si>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</si>
  <si>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</si>
  <si>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</si>
  <si>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</si>
  <si>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</si>
  <si>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</si>
  <si>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</si>
  <si>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 xml:space="preserve">Исполненно за 1 полугодие 2020 года </t>
  </si>
  <si>
    <t>% роста/снижения доходов в сравнении          с 1 полугодие 2020 года</t>
  </si>
  <si>
    <t>Аналитические данные об исполнении консолидированного бюджета муниципального образования муниципального района "Сыктывдинский" за 1 полугодие 2021 года по видам доходов в сравнении с 1 полугодием 2020 года</t>
  </si>
  <si>
    <t>00020220077000000150</t>
  </si>
  <si>
    <t>0000225097050000150</t>
  </si>
  <si>
    <t>00020227576000000150</t>
  </si>
  <si>
    <t>00010807150010000110</t>
  </si>
  <si>
    <t>00011610031100000140</t>
  </si>
  <si>
    <t>00010302231010000110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</si>
  <si>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</si>
  <si>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</si>
  <si>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</si>
  <si>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</si>
  <si>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</si>
  <si>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</si>
  <si>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</si>
  <si>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00010501011010000110</t>
  </si>
  <si>
    <t>00010501012010000110</t>
  </si>
  <si>
    <t>Налог, взимаемый с налогоплательщиков, выбравших в качестве объекта налогообложения доходы  (за налоговые периоды, истекшие до 1 января 2011 года)</t>
  </si>
  <si>
    <t>00010501021010000110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</si>
  <si>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</si>
  <si>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00010606033100000110</t>
  </si>
  <si>
    <t>Земельный налог с организаций,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</si>
  <si>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</si>
  <si>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сельских поселений</t>
  </si>
  <si>
    <t>00011109045050000120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</si>
  <si>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</si>
  <si>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</si>
  <si>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</si>
  <si>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00011105035050000120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</si>
  <si>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</si>
  <si>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</si>
  <si>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</si>
  <si>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</si>
  <si>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</si>
  <si>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00011201041010000120</t>
  </si>
  <si>
    <t>Плата за размещение отходов производства</t>
  </si>
  <si>
    <t>00011201042010000120</t>
  </si>
  <si>
    <t>Плата за размещение твердых коммунальных отходов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</si>
  <si>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</si>
  <si>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</si>
  <si>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00011402053100000410</t>
  </si>
  <si>
    <t>00011406313050000430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</si>
  <si>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</si>
  <si>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</si>
  <si>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</si>
  <si>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00011302995050000130</t>
  </si>
  <si>
    <t>Прочие доходы от компенсации затрат бюджетов муниципальных районов</t>
  </si>
  <si>
    <t>00011302065050000130</t>
  </si>
  <si>
    <t xml:space="preserve">Доходы,поступающие в порядке возмещения расходов,понесенных в связи с эксплуатацией имущества муниципальных районов 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</si>
  <si>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</si>
  <si>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</si>
  <si>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</si>
  <si>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</si>
  <si>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</si>
  <si>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</si>
  <si>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00011610100050000140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</si>
  <si>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</si>
  <si>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</si>
  <si>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</si>
  <si>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</si>
  <si>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</si>
  <si>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</si>
  <si>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</si>
  <si>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</si>
  <si>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</si>
  <si>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</si>
  <si>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</si>
  <si>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</si>
  <si>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</si>
  <si>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</si>
  <si>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</si>
  <si>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</si>
  <si>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</si>
  <si>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</si>
  <si>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</si>
  <si>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</si>
  <si>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</si>
  <si>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</si>
  <si>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</si>
  <si>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00011607010050000140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</si>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</sst>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#0"/>
    <numFmt numFmtId="166" formatCode="0.0"/>
    <numFmt numFmtId="167" formatCode="_-* #,##0.0_р_._-;\-* #,##0.0_р_._-;_-* &quot;-&quot;?_р_._-;_-@_-"/>
    <numFmt numFmtId="168" formatCode="_-* #,##0.0\ _₽_-;\-* #,##0.0\ _₽_-;_-* &quot;-&quot;?\ _₽_-;_-@_-"/>
  </numFmts>
  <fonts count="14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3" fillId="2" borderId="3">
      <alignment horizontal="center" vertical="top" shrinkToFit="1"/>
    </xf>
    <xf numFmtId="0" fontId="3" fillId="2" borderId="4">
      <alignment horizontal="left" vertical="top" wrapText="1"/>
    </xf>
    <xf numFmtId="164" fontId="3" fillId="2" borderId="4">
      <alignment horizontal="right" vertical="top" wrapText="1" shrinkToFit="1"/>
    </xf>
    <xf numFmtId="164" fontId="3" fillId="2" borderId="5">
      <alignment horizontal="right" vertical="top" shrinkToFit="1"/>
    </xf>
    <xf numFmtId="49" fontId="2" fillId="3" borderId="6">
      <alignment horizontal="center" vertical="top" shrinkToFit="1"/>
    </xf>
    <xf numFmtId="0" fontId="2" fillId="3" borderId="7">
      <alignment horizontal="left" vertical="top" wrapText="1"/>
    </xf>
    <xf numFmtId="164" fontId="2" fillId="3" borderId="7">
      <alignment horizontal="right" vertical="top" shrinkToFit="1"/>
    </xf>
    <xf numFmtId="164" fontId="2" fillId="3" borderId="8">
      <alignment horizontal="right" vertical="top" shrinkToFit="1"/>
    </xf>
    <xf numFmtId="49" fontId="2" fillId="4" borderId="9">
      <alignment horizontal="center" vertical="top" shrinkToFit="1"/>
    </xf>
    <xf numFmtId="0" fontId="2" fillId="4" borderId="10">
      <alignment horizontal="left" vertical="top" wrapText="1"/>
    </xf>
    <xf numFmtId="164" fontId="2" fillId="4" borderId="10">
      <alignment horizontal="right" vertical="top" shrinkToFit="1"/>
    </xf>
    <xf numFmtId="164" fontId="2" fillId="4" borderId="11">
      <alignment horizontal="right" vertical="top" shrinkToFit="1"/>
    </xf>
    <xf numFmtId="49" fontId="4" fillId="0" borderId="9">
      <alignment horizontal="center" vertical="top" shrinkToFit="1"/>
    </xf>
    <xf numFmtId="0" fontId="1" fillId="0" borderId="10">
      <alignment horizontal="left" vertical="top" wrapText="1"/>
    </xf>
    <xf numFmtId="164" fontId="1" fillId="0" borderId="10">
      <alignment horizontal="right" vertical="top" shrinkToFit="1"/>
    </xf>
    <xf numFmtId="164" fontId="5" fillId="0" borderId="11">
      <alignment horizontal="right" vertical="top" shrinkToFit="1"/>
    </xf>
    <xf numFmtId="0" fontId="3" fillId="5" borderId="12"/>
    <xf numFmtId="0" fontId="3" fillId="5" borderId="13"/>
    <xf numFmtId="164" fontId="3" fillId="5" borderId="13">
      <alignment horizontal="right" shrinkToFit="1"/>
    </xf>
    <xf numFmtId="164" fontId="3" fillId="5" borderId="14">
      <alignment horizontal="right" shrinkToFit="1"/>
    </xf>
    <xf numFmtId="0" fontId="1" fillId="0" borderId="15"/>
    <xf numFmtId="0" fontId="1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3" fillId="5" borderId="13">
      <alignment horizontal="right" shrinkToFit="1"/>
    </xf>
    <xf numFmtId="4" fontId="3" fillId="5" borderId="14">
      <alignment horizontal="right" shrinkToFit="1"/>
    </xf>
    <xf numFmtId="4" fontId="3" fillId="2" borderId="4">
      <alignment horizontal="right" vertical="top" wrapText="1" shrinkToFit="1"/>
    </xf>
    <xf numFmtId="4" fontId="3" fillId="2" borderId="5">
      <alignment horizontal="right" vertical="top" shrinkToFit="1"/>
    </xf>
    <xf numFmtId="4" fontId="2" fillId="3" borderId="7">
      <alignment horizontal="right" vertical="top" shrinkToFit="1"/>
    </xf>
    <xf numFmtId="4" fontId="2" fillId="3" borderId="8">
      <alignment horizontal="right" vertical="top" shrinkToFit="1"/>
    </xf>
    <xf numFmtId="4" fontId="2" fillId="4" borderId="10">
      <alignment horizontal="right" vertical="top" shrinkToFit="1"/>
    </xf>
    <xf numFmtId="4" fontId="2" fillId="4" borderId="11">
      <alignment horizontal="right" vertical="top" shrinkToFit="1"/>
    </xf>
    <xf numFmtId="4" fontId="1" fillId="0" borderId="10">
      <alignment horizontal="right" vertical="top" shrinkToFit="1"/>
    </xf>
    <xf numFmtId="4" fontId="5" fillId="0" borderId="11">
      <alignment horizontal="right" vertical="top" shrinkToFit="1"/>
    </xf>
    <xf numFmtId="49" fontId="4" fillId="0" borderId="9">
      <alignment horizontal="center" vertical="top" shrinkToFit="1"/>
    </xf>
    <xf numFmtId="0" fontId="1" fillId="0" borderId="10">
      <alignment horizontal="left" vertical="top" wrapText="1"/>
    </xf>
    <xf numFmtId="4" fontId="1" fillId="0" borderId="10">
      <alignment horizontal="right" vertical="top" shrinkToFit="1"/>
    </xf>
    <xf numFmtId="4" fontId="5" fillId="0" borderId="11">
      <alignment horizontal="right" vertical="top" shrinkToFit="1"/>
    </xf>
    <xf numFmtId="165" fontId="1" fillId="0" borderId="10">
      <alignment horizontal="right" vertical="top" shrinkToFit="1"/>
    </xf>
    <xf numFmtId="164" fontId="2" fillId="4" borderId="10">
      <alignment horizontal="right" vertical="top" shrinkToFit="1"/>
    </xf>
    <xf numFmtId="164" fontId="2" fillId="4" borderId="11">
      <alignment horizontal="right" vertical="top" shrinkToFit="1"/>
    </xf>
    <xf numFmtId="164" fontId="1" fillId="0" borderId="10">
      <alignment horizontal="right" vertical="top" shrinkToFit="1"/>
    </xf>
    <xf numFmtId="164" fontId="1" fillId="0" borderId="11">
      <alignment horizontal="right" vertical="top" shrinkToFit="1"/>
    </xf>
    <xf numFmtId="164" fontId="3" fillId="5" borderId="13">
      <alignment horizontal="right" shrinkToFit="1"/>
    </xf>
    <xf numFmtId="164" fontId="3" fillId="5" borderId="14">
      <alignment horizontal="right" shrinkToFit="1"/>
    </xf>
    <xf numFmtId="0" fontId="12" fillId="0" borderId="1"/>
    <xf numFmtId="49" fontId="1" fillId="0" borderId="10">
      <alignment horizontal="center" vertical="top" shrinkToFit="1"/>
    </xf>
    <xf numFmtId="0" fontId="1" fillId="0" borderId="10">
      <alignment horizontal="left" vertical="top" wrapText="1"/>
    </xf>
    <xf numFmtId="4" fontId="1" fillId="0" borderId="10">
      <alignment horizontal="right" vertical="top" shrinkToFit="1"/>
    </xf>
    <xf numFmtId="4" fontId="1" fillId="0" borderId="11">
      <alignment horizontal="right" vertical="top" shrinkToFit="1"/>
    </xf>
  </cellStyleXfs>
  <cellXfs count="87">
    <xf numFmtId="0" fontId="0" fillId="0" borderId="0" xfId="0"/>
    <xf numFmtId="0" fontId="0" fillId="0" borderId="0" xfId="0" applyProtection="1">
      <protection locked="0"/>
    </xf>
    <xf numFmtId="49" fontId="8" fillId="6" borderId="16" xfId="0" applyNumberFormat="1" applyFont="1" applyFill="1" applyBorder="1" applyAlignment="1" applyProtection="1">
      <alignment horizontal="center" vertical="center" wrapText="1"/>
    </xf>
    <xf numFmtId="166" fontId="8" fillId="6" borderId="16" xfId="0" applyNumberFormat="1" applyFont="1" applyFill="1" applyBorder="1" applyAlignment="1">
      <alignment horizontal="center" vertical="center" wrapText="1"/>
    </xf>
    <xf numFmtId="164" fontId="8" fillId="6" borderId="16" xfId="0" applyNumberFormat="1" applyFont="1" applyFill="1" applyBorder="1" applyAlignment="1" applyProtection="1">
      <alignment horizontal="center" vertical="center" wrapText="1"/>
    </xf>
    <xf numFmtId="164" fontId="9" fillId="6" borderId="16" xfId="0" applyNumberFormat="1" applyFont="1" applyFill="1" applyBorder="1" applyAlignment="1" applyProtection="1">
      <alignment horizontal="center" vertical="center" wrapText="1"/>
    </xf>
    <xf numFmtId="49" fontId="9" fillId="6" borderId="16" xfId="0" applyNumberFormat="1" applyFont="1" applyFill="1" applyBorder="1" applyAlignment="1" applyProtection="1">
      <alignment horizontal="center" vertical="center" wrapText="1"/>
    </xf>
    <xf numFmtId="49" fontId="9" fillId="6" borderId="16" xfId="0" applyNumberFormat="1" applyFont="1" applyFill="1" applyBorder="1" applyAlignment="1" applyProtection="1">
      <alignment horizontal="left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wrapText="1"/>
    </xf>
    <xf numFmtId="0" fontId="10" fillId="6" borderId="16" xfId="41" quotePrefix="1" applyFont="1" applyFill="1" applyBorder="1">
      <alignment horizontal="left" vertical="top" wrapText="1"/>
    </xf>
    <xf numFmtId="164" fontId="10" fillId="6" borderId="16" xfId="44" applyNumberFormat="1" applyFont="1" applyFill="1" applyBorder="1" applyAlignment="1" applyProtection="1">
      <alignment horizontal="center" vertical="center" shrinkToFit="1"/>
    </xf>
    <xf numFmtId="167" fontId="9" fillId="6" borderId="16" xfId="0" applyNumberFormat="1" applyFont="1" applyFill="1" applyBorder="1" applyAlignment="1">
      <alignment horizontal="center" vertical="center"/>
    </xf>
    <xf numFmtId="0" fontId="1" fillId="0" borderId="1" xfId="23" applyNumberFormat="1" applyBorder="1" applyProtection="1"/>
    <xf numFmtId="0" fontId="0" fillId="0" borderId="1" xfId="0" applyBorder="1" applyProtection="1">
      <protection locked="0"/>
    </xf>
    <xf numFmtId="49" fontId="11" fillId="6" borderId="16" xfId="3" applyNumberFormat="1" applyFont="1" applyFill="1" applyBorder="1" applyProtection="1">
      <alignment horizontal="center" vertical="top" shrinkToFit="1"/>
    </xf>
    <xf numFmtId="0" fontId="11" fillId="6" borderId="16" xfId="4" quotePrefix="1" applyNumberFormat="1" applyFont="1" applyFill="1" applyBorder="1" applyProtection="1">
      <alignment horizontal="left" vertical="top" wrapText="1"/>
    </xf>
    <xf numFmtId="164" fontId="11" fillId="6" borderId="16" xfId="4" quotePrefix="1" applyNumberFormat="1" applyFont="1" applyFill="1" applyBorder="1" applyAlignment="1" applyProtection="1">
      <alignment horizontal="center" vertical="center" wrapText="1"/>
    </xf>
    <xf numFmtId="164" fontId="11" fillId="6" borderId="16" xfId="5" applyNumberFormat="1" applyFont="1" applyFill="1" applyBorder="1" applyAlignment="1" applyProtection="1">
      <alignment horizontal="center" vertical="center" wrapText="1" shrinkToFit="1"/>
    </xf>
    <xf numFmtId="164" fontId="11" fillId="6" borderId="16" xfId="6" applyNumberFormat="1" applyFont="1" applyFill="1" applyBorder="1" applyAlignment="1" applyProtection="1">
      <alignment horizontal="center" vertical="center" shrinkToFit="1"/>
    </xf>
    <xf numFmtId="166" fontId="9" fillId="6" borderId="16" xfId="0" applyNumberFormat="1" applyFont="1" applyFill="1" applyBorder="1" applyAlignment="1" applyProtection="1">
      <alignment horizontal="center" vertical="center"/>
      <protection locked="0"/>
    </xf>
    <xf numFmtId="49" fontId="11" fillId="6" borderId="16" xfId="7" applyNumberFormat="1" applyFont="1" applyFill="1" applyBorder="1" applyProtection="1">
      <alignment horizontal="center" vertical="top" shrinkToFit="1"/>
    </xf>
    <xf numFmtId="0" fontId="11" fillId="6" borderId="16" xfId="8" quotePrefix="1" applyNumberFormat="1" applyFont="1" applyFill="1" applyBorder="1" applyProtection="1">
      <alignment horizontal="left" vertical="top" wrapText="1"/>
    </xf>
    <xf numFmtId="164" fontId="11" fillId="6" borderId="16" xfId="8" quotePrefix="1" applyNumberFormat="1" applyFont="1" applyFill="1" applyBorder="1" applyAlignment="1" applyProtection="1">
      <alignment horizontal="center" vertical="center" wrapText="1"/>
    </xf>
    <xf numFmtId="164" fontId="11" fillId="6" borderId="16" xfId="9" applyNumberFormat="1" applyFont="1" applyFill="1" applyBorder="1" applyAlignment="1" applyProtection="1">
      <alignment horizontal="center" vertical="center" shrinkToFit="1"/>
    </xf>
    <xf numFmtId="164" fontId="11" fillId="6" borderId="16" xfId="10" applyNumberFormat="1" applyFont="1" applyFill="1" applyBorder="1" applyAlignment="1" applyProtection="1">
      <alignment horizontal="center" vertical="center" shrinkToFit="1"/>
    </xf>
    <xf numFmtId="49" fontId="11" fillId="6" borderId="16" xfId="11" applyNumberFormat="1" applyFont="1" applyFill="1" applyBorder="1" applyProtection="1">
      <alignment horizontal="center" vertical="top" shrinkToFit="1"/>
    </xf>
    <xf numFmtId="0" fontId="11" fillId="6" borderId="16" xfId="12" quotePrefix="1" applyNumberFormat="1" applyFont="1" applyFill="1" applyBorder="1" applyProtection="1">
      <alignment horizontal="left" vertical="top" wrapText="1"/>
    </xf>
    <xf numFmtId="164" fontId="11" fillId="6" borderId="16" xfId="13" applyNumberFormat="1" applyFont="1" applyFill="1" applyBorder="1" applyAlignment="1" applyProtection="1">
      <alignment horizontal="center" vertical="center" shrinkToFit="1"/>
    </xf>
    <xf numFmtId="164" fontId="11" fillId="6" borderId="16" xfId="14" applyNumberFormat="1" applyFont="1" applyFill="1" applyBorder="1" applyAlignment="1" applyProtection="1">
      <alignment horizontal="center" vertical="center" shrinkToFit="1"/>
    </xf>
    <xf numFmtId="49" fontId="10" fillId="6" borderId="16" xfId="15" applyNumberFormat="1" applyFont="1" applyFill="1" applyBorder="1" applyProtection="1">
      <alignment horizontal="center" vertical="top" shrinkToFit="1"/>
    </xf>
    <xf numFmtId="0" fontId="10" fillId="6" borderId="16" xfId="16" quotePrefix="1" applyNumberFormat="1" applyFont="1" applyFill="1" applyBorder="1" applyProtection="1">
      <alignment horizontal="left" vertical="top" wrapText="1"/>
    </xf>
    <xf numFmtId="164" fontId="10" fillId="6" borderId="16" xfId="17" applyNumberFormat="1" applyFont="1" applyFill="1" applyBorder="1" applyAlignment="1" applyProtection="1">
      <alignment horizontal="center" vertical="center" shrinkToFit="1"/>
    </xf>
    <xf numFmtId="164" fontId="10" fillId="6" borderId="16" xfId="18" applyNumberFormat="1" applyFont="1" applyFill="1" applyBorder="1" applyAlignment="1" applyProtection="1">
      <alignment horizontal="center" vertical="center" shrinkToFit="1"/>
    </xf>
    <xf numFmtId="0" fontId="10" fillId="6" borderId="16" xfId="16" quotePrefix="1" applyNumberFormat="1" applyFont="1" applyFill="1" applyBorder="1" applyAlignment="1" applyProtection="1">
      <alignment horizontal="center" vertical="center" wrapText="1"/>
    </xf>
    <xf numFmtId="164" fontId="11" fillId="6" borderId="16" xfId="12" quotePrefix="1" applyNumberFormat="1" applyFont="1" applyFill="1" applyBorder="1" applyAlignment="1" applyProtection="1">
      <alignment horizontal="center" vertical="center" wrapText="1"/>
    </xf>
    <xf numFmtId="0" fontId="11" fillId="6" borderId="16" xfId="8" quotePrefix="1" applyNumberFormat="1" applyFont="1" applyFill="1" applyBorder="1" applyAlignment="1" applyProtection="1">
      <alignment horizontal="center" vertical="center" wrapText="1"/>
    </xf>
    <xf numFmtId="0" fontId="11" fillId="6" borderId="16" xfId="12" quotePrefix="1" applyNumberFormat="1" applyFont="1" applyFill="1" applyBorder="1" applyAlignment="1" applyProtection="1">
      <alignment horizontal="center" vertical="center" wrapText="1"/>
    </xf>
    <xf numFmtId="168" fontId="11" fillId="6" borderId="16" xfId="8" quotePrefix="1" applyNumberFormat="1" applyFont="1" applyFill="1" applyBorder="1" applyAlignment="1" applyProtection="1">
      <alignment horizontal="center" vertical="center" wrapText="1"/>
    </xf>
    <xf numFmtId="168" fontId="11" fillId="6" borderId="16" xfId="12" quotePrefix="1" applyNumberFormat="1" applyFont="1" applyFill="1" applyBorder="1" applyAlignment="1" applyProtection="1">
      <alignment horizontal="center" vertical="center" wrapText="1"/>
    </xf>
    <xf numFmtId="0" fontId="11" fillId="6" borderId="16" xfId="19" applyNumberFormat="1" applyFont="1" applyFill="1" applyBorder="1" applyProtection="1"/>
    <xf numFmtId="0" fontId="11" fillId="6" borderId="16" xfId="20" applyNumberFormat="1" applyFont="1" applyFill="1" applyBorder="1" applyProtection="1"/>
    <xf numFmtId="164" fontId="11" fillId="6" borderId="16" xfId="21" applyNumberFormat="1" applyFont="1" applyFill="1" applyBorder="1" applyAlignment="1" applyProtection="1">
      <alignment horizontal="center" vertical="center" shrinkToFit="1"/>
    </xf>
    <xf numFmtId="166" fontId="8" fillId="6" borderId="16" xfId="0" applyNumberFormat="1" applyFont="1" applyFill="1" applyBorder="1" applyAlignment="1" applyProtection="1">
      <alignment horizontal="center" vertical="center"/>
      <protection locked="0"/>
    </xf>
    <xf numFmtId="166" fontId="9" fillId="6" borderId="16" xfId="0" applyNumberFormat="1" applyFont="1" applyFill="1" applyBorder="1" applyAlignment="1">
      <alignment horizontal="center" vertical="center" wrapText="1"/>
    </xf>
    <xf numFmtId="164" fontId="10" fillId="6" borderId="16" xfId="13" applyNumberFormat="1" applyFont="1" applyFill="1" applyBorder="1" applyAlignment="1" applyProtection="1">
      <alignment horizontal="center" vertical="center" shrinkToFit="1"/>
    </xf>
    <xf numFmtId="164" fontId="10" fillId="6" borderId="16" xfId="48" applyNumberFormat="1" applyFont="1" applyFill="1" applyBorder="1" applyAlignment="1" applyProtection="1">
      <alignment horizontal="center" vertical="center" shrinkToFit="1"/>
    </xf>
    <xf numFmtId="164" fontId="9" fillId="6" borderId="16" xfId="51" applyNumberFormat="1" applyFont="1" applyFill="1" applyBorder="1" applyAlignment="1" applyProtection="1">
      <alignment horizontal="center" vertical="center" wrapText="1"/>
    </xf>
    <xf numFmtId="164" fontId="11" fillId="6" borderId="16" xfId="46" applyNumberFormat="1" applyFont="1" applyFill="1" applyBorder="1" applyAlignment="1" applyProtection="1">
      <alignment horizontal="center" vertical="center" shrinkToFit="1"/>
    </xf>
    <xf numFmtId="164" fontId="8" fillId="6" borderId="16" xfId="51" applyNumberFormat="1" applyFont="1" applyFill="1" applyBorder="1" applyAlignment="1" applyProtection="1">
      <alignment horizontal="center" vertical="center" wrapText="1"/>
    </xf>
    <xf numFmtId="0" fontId="8" fillId="6" borderId="16" xfId="0" applyFont="1" applyFill="1" applyBorder="1" applyAlignment="1">
      <alignment horizontal="center" vertical="center"/>
    </xf>
    <xf numFmtId="167" fontId="8" fillId="6" borderId="16" xfId="0" applyNumberFormat="1" applyFont="1" applyFill="1" applyBorder="1" applyAlignment="1">
      <alignment horizontal="center" vertical="center"/>
    </xf>
    <xf numFmtId="49" fontId="10" fillId="6" borderId="16" xfId="7" applyNumberFormat="1" applyFont="1" applyFill="1" applyBorder="1" applyProtection="1">
      <alignment horizontal="center" vertical="top" shrinkToFit="1"/>
    </xf>
    <xf numFmtId="0" fontId="10" fillId="6" borderId="16" xfId="8" quotePrefix="1" applyNumberFormat="1" applyFont="1" applyFill="1" applyBorder="1" applyProtection="1">
      <alignment horizontal="left" vertical="top" wrapText="1"/>
    </xf>
    <xf numFmtId="164" fontId="11" fillId="6" borderId="16" xfId="45" applyNumberFormat="1" applyFont="1" applyFill="1" applyBorder="1" applyAlignment="1" applyProtection="1">
      <alignment horizontal="center" vertical="center" shrinkToFit="1"/>
    </xf>
    <xf numFmtId="164" fontId="10" fillId="6" borderId="16" xfId="47" applyNumberFormat="1" applyFont="1" applyFill="1" applyBorder="1" applyAlignment="1" applyProtection="1">
      <alignment horizontal="center" vertical="center" shrinkToFit="1"/>
    </xf>
    <xf numFmtId="0" fontId="9" fillId="6" borderId="16" xfId="0" applyFont="1" applyFill="1" applyBorder="1" applyAlignment="1" applyProtection="1">
      <alignment horizontal="center" vertical="center"/>
      <protection locked="0"/>
    </xf>
    <xf numFmtId="164" fontId="11" fillId="6" borderId="16" xfId="50" applyNumberFormat="1" applyFont="1" applyFill="1" applyBorder="1" applyAlignment="1" applyProtection="1">
      <alignment horizontal="center" vertical="center" shrinkToFit="1"/>
    </xf>
    <xf numFmtId="49" fontId="10" fillId="0" borderId="16" xfId="15" applyFont="1" applyBorder="1">
      <alignment horizontal="center" vertical="top" shrinkToFit="1"/>
    </xf>
    <xf numFmtId="0" fontId="10" fillId="0" borderId="16" xfId="16" quotePrefix="1" applyFont="1" applyBorder="1">
      <alignment horizontal="left" vertical="top" wrapText="1"/>
    </xf>
    <xf numFmtId="49" fontId="9" fillId="6" borderId="16" xfId="0" applyNumberFormat="1" applyFont="1" applyFill="1" applyBorder="1" applyAlignment="1">
      <alignment horizontal="center" vertical="center" wrapText="1"/>
    </xf>
    <xf numFmtId="49" fontId="9" fillId="6" borderId="16" xfId="0" applyNumberFormat="1" applyFont="1" applyFill="1" applyBorder="1" applyAlignment="1">
      <alignment horizontal="left" vertical="center" wrapText="1"/>
    </xf>
    <xf numFmtId="164" fontId="10" fillId="6" borderId="16" xfId="39" applyNumberFormat="1" applyFont="1" applyFill="1" applyBorder="1" applyAlignment="1">
      <alignment horizontal="center" vertical="top" shrinkToFit="1"/>
    </xf>
    <xf numFmtId="0" fontId="0" fillId="6" borderId="16" xfId="0" applyFill="1" applyBorder="1" applyProtection="1">
      <protection locked="0"/>
    </xf>
    <xf numFmtId="164" fontId="9" fillId="6" borderId="1" xfId="0" applyNumberFormat="1" applyFont="1" applyFill="1" applyBorder="1" applyAlignment="1">
      <alignment horizontal="center" vertical="center" wrapText="1"/>
    </xf>
    <xf numFmtId="164" fontId="10" fillId="6" borderId="1" xfId="38" applyNumberFormat="1" applyFont="1" applyFill="1" applyBorder="1" applyAlignment="1">
      <alignment horizontal="center" vertical="top" shrinkToFit="1"/>
    </xf>
    <xf numFmtId="164" fontId="10" fillId="6" borderId="1" xfId="39" applyNumberFormat="1" applyFont="1" applyFill="1" applyBorder="1" applyAlignment="1">
      <alignment horizontal="center" vertical="top" shrinkToFit="1"/>
    </xf>
    <xf numFmtId="4" fontId="10" fillId="6" borderId="1" xfId="38" applyFont="1" applyFill="1" applyBorder="1">
      <alignment horizontal="right" vertical="top" shrinkToFit="1"/>
    </xf>
    <xf numFmtId="164" fontId="10" fillId="6" borderId="1" xfId="17" applyFont="1" applyFill="1" applyBorder="1" applyAlignment="1">
      <alignment horizontal="center" vertical="center" shrinkToFit="1"/>
    </xf>
    <xf numFmtId="164" fontId="10" fillId="6" borderId="1" xfId="18" applyFont="1" applyFill="1" applyBorder="1" applyAlignment="1">
      <alignment horizontal="center" vertical="center" shrinkToFit="1"/>
    </xf>
    <xf numFmtId="49" fontId="10" fillId="0" borderId="16" xfId="52" applyFont="1" applyBorder="1">
      <alignment horizontal="center" vertical="top" shrinkToFit="1"/>
    </xf>
    <xf numFmtId="0" fontId="10" fillId="0" borderId="16" xfId="53" quotePrefix="1" applyFont="1" applyBorder="1">
      <alignment horizontal="left" vertical="top" wrapText="1"/>
    </xf>
    <xf numFmtId="49" fontId="10" fillId="0" borderId="10" xfId="52" applyFont="1">
      <alignment horizontal="center" vertical="top" shrinkToFit="1"/>
    </xf>
    <xf numFmtId="0" fontId="10" fillId="0" borderId="10" xfId="53" quotePrefix="1" applyFont="1">
      <alignment horizontal="left" vertical="top" wrapText="1"/>
    </xf>
    <xf numFmtId="4" fontId="1" fillId="0" borderId="1" xfId="54" applyBorder="1">
      <alignment horizontal="right" vertical="top" shrinkToFit="1"/>
    </xf>
    <xf numFmtId="4" fontId="1" fillId="0" borderId="1" xfId="55" applyBorder="1">
      <alignment horizontal="right" vertical="top" shrinkToFit="1"/>
    </xf>
    <xf numFmtId="49" fontId="10" fillId="6" borderId="16" xfId="52" applyFont="1" applyFill="1" applyBorder="1">
      <alignment horizontal="center" vertical="top" shrinkToFit="1"/>
    </xf>
    <xf numFmtId="0" fontId="10" fillId="6" borderId="16" xfId="53" quotePrefix="1" applyFont="1" applyFill="1" applyBorder="1">
      <alignment horizontal="left" vertical="top" wrapText="1"/>
    </xf>
    <xf numFmtId="164" fontId="10" fillId="7" borderId="16" xfId="17" applyNumberFormat="1" applyFont="1" applyFill="1" applyBorder="1" applyAlignment="1" applyProtection="1">
      <alignment horizontal="center" vertical="center" shrinkToFit="1"/>
    </xf>
    <xf numFmtId="166" fontId="10" fillId="7" borderId="16" xfId="16" quotePrefix="1" applyNumberFormat="1" applyFont="1" applyFill="1" applyBorder="1" applyAlignment="1" applyProtection="1">
      <alignment horizontal="center" vertical="center" wrapText="1"/>
    </xf>
    <xf numFmtId="166" fontId="11" fillId="6" borderId="16" xfId="12" quotePrefix="1" applyNumberFormat="1" applyFont="1" applyFill="1" applyBorder="1" applyAlignment="1" applyProtection="1">
      <alignment horizontal="center" vertical="center" wrapText="1"/>
    </xf>
    <xf numFmtId="166" fontId="0" fillId="0" borderId="0" xfId="0" applyNumberFormat="1" applyProtection="1">
      <protection locked="0"/>
    </xf>
    <xf numFmtId="0" fontId="1" fillId="0" borderId="1" xfId="24" applyNumberFormat="1" applyProtection="1">
      <alignment horizontal="left" vertical="top" wrapText="1"/>
    </xf>
    <xf numFmtId="0" fontId="1" fillId="0" borderId="1" xfId="24">
      <alignment horizontal="left" vertical="top" wrapText="1"/>
    </xf>
    <xf numFmtId="49" fontId="7" fillId="0" borderId="1" xfId="0" applyNumberFormat="1" applyFont="1" applyBorder="1" applyAlignment="1" applyProtection="1">
      <alignment horizontal="center" wrapText="1"/>
    </xf>
    <xf numFmtId="0" fontId="13" fillId="0" borderId="1" xfId="1" applyNumberFormat="1" applyFont="1" applyProtection="1">
      <alignment horizontal="right" vertical="top" wrapText="1"/>
    </xf>
    <xf numFmtId="0" fontId="13" fillId="0" borderId="1" xfId="1" applyFont="1">
      <alignment horizontal="right" vertical="top" wrapText="1"/>
    </xf>
  </cellXfs>
  <cellStyles count="56">
    <cellStyle name="br" xfId="27"/>
    <cellStyle name="col" xfId="26"/>
    <cellStyle name="ex58" xfId="30"/>
    <cellStyle name="ex59" xfId="31"/>
    <cellStyle name="ex60" xfId="3"/>
    <cellStyle name="ex61" xfId="4"/>
    <cellStyle name="ex62" xfId="32"/>
    <cellStyle name="ex63" xfId="33"/>
    <cellStyle name="ex64" xfId="7"/>
    <cellStyle name="ex65" xfId="8"/>
    <cellStyle name="ex66" xfId="34"/>
    <cellStyle name="ex67" xfId="35"/>
    <cellStyle name="ex68" xfId="11"/>
    <cellStyle name="ex69" xfId="12"/>
    <cellStyle name="ex70" xfId="36"/>
    <cellStyle name="ex71" xfId="37"/>
    <cellStyle name="ex72" xfId="15"/>
    <cellStyle name="ex73" xfId="16"/>
    <cellStyle name="ex74" xfId="38"/>
    <cellStyle name="ex75" xfId="39"/>
    <cellStyle name="ex76" xfId="40"/>
    <cellStyle name="ex77" xfId="41"/>
    <cellStyle name="ex78" xfId="42"/>
    <cellStyle name="ex79" xfId="43"/>
    <cellStyle name="ex81" xfId="52"/>
    <cellStyle name="ex82" xfId="53"/>
    <cellStyle name="ex83" xfId="54"/>
    <cellStyle name="ex84" xfId="55"/>
    <cellStyle name="st57" xfId="1"/>
    <cellStyle name="st68" xfId="49"/>
    <cellStyle name="st69" xfId="50"/>
    <cellStyle name="st70" xfId="45"/>
    <cellStyle name="st71" xfId="46"/>
    <cellStyle name="st72" xfId="47"/>
    <cellStyle name="st73" xfId="48"/>
    <cellStyle name="st80" xfId="21"/>
    <cellStyle name="st81" xfId="22"/>
    <cellStyle name="st82" xfId="5"/>
    <cellStyle name="st83" xfId="6"/>
    <cellStyle name="st84" xfId="9"/>
    <cellStyle name="st85" xfId="10"/>
    <cellStyle name="st86" xfId="13"/>
    <cellStyle name="st87" xfId="14"/>
    <cellStyle name="st88" xfId="17"/>
    <cellStyle name="st89" xfId="18"/>
    <cellStyle name="st92" xfId="44"/>
    <cellStyle name="style0" xfId="28"/>
    <cellStyle name="td" xfId="29"/>
    <cellStyle name="tr" xfId="25"/>
    <cellStyle name="xl_bot_header" xfId="2"/>
    <cellStyle name="xl_footer" xfId="24"/>
    <cellStyle name="xl_total_bot" xfId="23"/>
    <cellStyle name="xl_total_center" xfId="20"/>
    <cellStyle name="xl_total_left" xfId="19"/>
    <cellStyle name="Обычный" xfId="0" builtinId="0"/>
    <cellStyle name="Обычный 2" xfId="5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8"/>
  <sheetViews>
    <sheetView showGridLines="0" zoomScale="117" zoomScaleNormal="117" workbookViewId="0">
      <pane ySplit="4" topLeftCell="A5" activePane="bottomLeft" state="frozen"/>
      <selection pane="bottomLeft" activeCell="C90" sqref="C90"/>
    </sheetView>
  </sheetViews>
  <sheetFormatPr defaultColWidth="9.140625" defaultRowHeight="15"/>
  <cols>
    <col min="1" max="1" width="19.140625" style="1" customWidth="1"/>
    <col min="2" max="2" width="40.5703125" style="1" customWidth="1"/>
    <col min="3" max="3" width="10.28515625" style="1" customWidth="1"/>
    <col min="4" max="4" width="11.42578125" style="1" customWidth="1"/>
    <col min="5" max="5" width="10.28515625" style="1" customWidth="1"/>
    <col min="6" max="6" width="10.42578125" style="1" customWidth="1"/>
    <col min="7" max="7" width="9.7109375" style="1" customWidth="1"/>
    <col min="8" max="16384" width="9.140625" style="1"/>
  </cols>
  <sheetData>
    <row r="1" spans="1:7" ht="15.2" customHeight="1">
      <c r="A1" s="84" t="s">
        <v>286</v>
      </c>
      <c r="B1" s="84"/>
      <c r="C1" s="84"/>
      <c r="D1" s="84"/>
      <c r="E1" s="84"/>
      <c r="F1" s="84"/>
      <c r="G1" s="84"/>
    </row>
    <row r="2" spans="1:7" ht="15.2" customHeight="1">
      <c r="A2" s="84"/>
      <c r="B2" s="84"/>
      <c r="C2" s="84"/>
      <c r="D2" s="84"/>
      <c r="E2" s="84"/>
      <c r="F2" s="84"/>
      <c r="G2" s="84"/>
    </row>
    <row r="3" spans="1:7" ht="15.2" customHeight="1">
      <c r="A3" s="85" t="s">
        <v>0</v>
      </c>
      <c r="B3" s="86"/>
      <c r="C3" s="86"/>
      <c r="D3" s="86"/>
      <c r="E3" s="86"/>
    </row>
    <row r="4" spans="1:7" ht="85.5">
      <c r="A4" s="2" t="s">
        <v>196</v>
      </c>
      <c r="B4" s="2" t="s">
        <v>197</v>
      </c>
      <c r="C4" s="2" t="s">
        <v>204</v>
      </c>
      <c r="D4" s="2" t="s">
        <v>198</v>
      </c>
      <c r="E4" s="2" t="s">
        <v>205</v>
      </c>
      <c r="F4" s="8" t="s">
        <v>206</v>
      </c>
      <c r="G4" s="9" t="s">
        <v>207</v>
      </c>
    </row>
    <row r="5" spans="1:7">
      <c r="A5" s="15" t="s">
        <v>1</v>
      </c>
      <c r="B5" s="16" t="s">
        <v>2</v>
      </c>
      <c r="C5" s="17">
        <f>C6+C13+C19+C32+C38+C44+C47+C55+C61+C65+C74+C96</f>
        <v>177434.49999999997</v>
      </c>
      <c r="D5" s="18">
        <v>387724.65730000002</v>
      </c>
      <c r="E5" s="19">
        <f>E6+E13+E19+E32+E38+E44+E47+E55+E61+E65+E74+E96</f>
        <v>184529.20319999996</v>
      </c>
      <c r="F5" s="43">
        <f>E5/D5*100</f>
        <v>47.592847069620696</v>
      </c>
      <c r="G5" s="3">
        <f>E5*100/C5-100</f>
        <v>3.9984913869625132</v>
      </c>
    </row>
    <row r="6" spans="1:7">
      <c r="A6" s="21" t="s">
        <v>3</v>
      </c>
      <c r="B6" s="22" t="s">
        <v>4</v>
      </c>
      <c r="C6" s="23">
        <f>C7</f>
        <v>124671.1</v>
      </c>
      <c r="D6" s="24">
        <v>276901</v>
      </c>
      <c r="E6" s="25">
        <v>133478.51680000001</v>
      </c>
      <c r="F6" s="43">
        <f t="shared" ref="F6:F72" si="0">E6/D6*100</f>
        <v>48.204418474472831</v>
      </c>
      <c r="G6" s="3">
        <f t="shared" ref="G6:G71" si="1">E6*100/C6-100</f>
        <v>7.0645216092582928</v>
      </c>
    </row>
    <row r="7" spans="1:7">
      <c r="A7" s="26" t="s">
        <v>5</v>
      </c>
      <c r="B7" s="27" t="s">
        <v>6</v>
      </c>
      <c r="C7" s="4">
        <f>C8+C9+C10+C11</f>
        <v>124671.1</v>
      </c>
      <c r="D7" s="28">
        <v>276901</v>
      </c>
      <c r="E7" s="29">
        <v>133478.51680000001</v>
      </c>
      <c r="F7" s="43">
        <f t="shared" si="0"/>
        <v>48.204418474472831</v>
      </c>
      <c r="G7" s="3">
        <f t="shared" si="1"/>
        <v>7.0645216092582928</v>
      </c>
    </row>
    <row r="8" spans="1:7" ht="67.5">
      <c r="A8" s="30" t="s">
        <v>7</v>
      </c>
      <c r="B8" s="31" t="s">
        <v>8</v>
      </c>
      <c r="C8" s="5">
        <v>121783.3</v>
      </c>
      <c r="D8" s="32">
        <v>272824.40000000002</v>
      </c>
      <c r="E8" s="33">
        <v>129300.03939999999</v>
      </c>
      <c r="F8" s="20">
        <f t="shared" si="0"/>
        <v>47.393136171104928</v>
      </c>
      <c r="G8" s="44">
        <f t="shared" si="1"/>
        <v>6.1722250916176478</v>
      </c>
    </row>
    <row r="9" spans="1:7" ht="101.25">
      <c r="A9" s="30" t="s">
        <v>9</v>
      </c>
      <c r="B9" s="31" t="s">
        <v>10</v>
      </c>
      <c r="C9" s="5">
        <v>675.1</v>
      </c>
      <c r="D9" s="32">
        <v>1132.8</v>
      </c>
      <c r="E9" s="33">
        <v>954.19989999999996</v>
      </c>
      <c r="F9" s="20">
        <f t="shared" si="0"/>
        <v>84.233748234463278</v>
      </c>
      <c r="G9" s="44">
        <f t="shared" si="1"/>
        <v>41.342008591319797</v>
      </c>
    </row>
    <row r="10" spans="1:7" ht="45">
      <c r="A10" s="30" t="s">
        <v>11</v>
      </c>
      <c r="B10" s="31" t="s">
        <v>12</v>
      </c>
      <c r="C10" s="5">
        <v>2212.6999999999998</v>
      </c>
      <c r="D10" s="32">
        <v>2863.8</v>
      </c>
      <c r="E10" s="33">
        <v>3109.8589999999999</v>
      </c>
      <c r="F10" s="20">
        <f t="shared" si="0"/>
        <v>108.59204553390597</v>
      </c>
      <c r="G10" s="44">
        <f t="shared" si="1"/>
        <v>40.545894156460434</v>
      </c>
    </row>
    <row r="11" spans="1:7" ht="78.75">
      <c r="A11" s="30" t="s">
        <v>13</v>
      </c>
      <c r="B11" s="31" t="s">
        <v>14</v>
      </c>
      <c r="C11" s="34"/>
      <c r="D11" s="32">
        <v>80</v>
      </c>
      <c r="E11" s="33">
        <v>106.51349999999999</v>
      </c>
      <c r="F11" s="20">
        <f t="shared" si="0"/>
        <v>133.141875</v>
      </c>
      <c r="G11" s="44"/>
    </row>
    <row r="12" spans="1:7" ht="78.75">
      <c r="A12" s="30" t="s">
        <v>15</v>
      </c>
      <c r="B12" s="31" t="s">
        <v>16</v>
      </c>
      <c r="C12" s="34"/>
      <c r="D12" s="32"/>
      <c r="E12" s="33">
        <v>7.9050000000000002</v>
      </c>
      <c r="F12" s="20"/>
      <c r="G12" s="3"/>
    </row>
    <row r="13" spans="1:7" ht="31.5">
      <c r="A13" s="21" t="s">
        <v>17</v>
      </c>
      <c r="B13" s="22" t="s">
        <v>18</v>
      </c>
      <c r="C13" s="23">
        <f>C14</f>
        <v>9231.1</v>
      </c>
      <c r="D13" s="24">
        <v>22439.7</v>
      </c>
      <c r="E13" s="25">
        <v>10556.5506</v>
      </c>
      <c r="F13" s="43">
        <f t="shared" si="0"/>
        <v>47.044080803219295</v>
      </c>
      <c r="G13" s="3">
        <f t="shared" si="1"/>
        <v>14.358533652544125</v>
      </c>
    </row>
    <row r="14" spans="1:7" ht="31.5">
      <c r="A14" s="26" t="s">
        <v>19</v>
      </c>
      <c r="B14" s="27" t="s">
        <v>20</v>
      </c>
      <c r="C14" s="4">
        <f>C15+C16+C17+C18</f>
        <v>9231.1</v>
      </c>
      <c r="D14" s="28">
        <v>22439.7</v>
      </c>
      <c r="E14" s="29">
        <v>10556.5506</v>
      </c>
      <c r="F14" s="43">
        <f t="shared" si="0"/>
        <v>47.044080803219295</v>
      </c>
      <c r="G14" s="3">
        <f t="shared" si="1"/>
        <v>14.358533652544125</v>
      </c>
    </row>
    <row r="15" spans="1:7" ht="101.25">
      <c r="A15" s="58" t="s">
        <v>292</v>
      </c>
      <c r="B15" s="59" t="s">
        <v>293</v>
      </c>
      <c r="C15" s="5">
        <v>4373.5</v>
      </c>
      <c r="D15" s="32">
        <v>10303.5</v>
      </c>
      <c r="E15" s="33">
        <v>4773.7286000000004</v>
      </c>
      <c r="F15" s="20">
        <f t="shared" si="0"/>
        <v>46.331136021740186</v>
      </c>
      <c r="G15" s="44">
        <f t="shared" si="1"/>
        <v>9.1512198468046222</v>
      </c>
    </row>
    <row r="16" spans="1:7" ht="112.5">
      <c r="A16" s="58" t="s">
        <v>294</v>
      </c>
      <c r="B16" s="59" t="s">
        <v>295</v>
      </c>
      <c r="C16" s="5">
        <v>28.6</v>
      </c>
      <c r="D16" s="32">
        <v>58.7</v>
      </c>
      <c r="E16" s="33">
        <v>35.960500000000003</v>
      </c>
      <c r="F16" s="20">
        <f t="shared" si="0"/>
        <v>61.26149914821125</v>
      </c>
      <c r="G16" s="44">
        <f t="shared" si="1"/>
        <v>25.736013986013987</v>
      </c>
    </row>
    <row r="17" spans="1:12" ht="101.25">
      <c r="A17" s="58" t="s">
        <v>296</v>
      </c>
      <c r="B17" s="59" t="s">
        <v>297</v>
      </c>
      <c r="C17" s="5">
        <v>5699.5</v>
      </c>
      <c r="D17" s="32">
        <v>12077.5</v>
      </c>
      <c r="E17" s="33">
        <v>6637.9106000000002</v>
      </c>
      <c r="F17" s="20">
        <f t="shared" si="0"/>
        <v>54.96096543158766</v>
      </c>
      <c r="G17" s="44">
        <f t="shared" si="1"/>
        <v>16.464788139310471</v>
      </c>
    </row>
    <row r="18" spans="1:12" ht="101.25">
      <c r="A18" s="58" t="s">
        <v>298</v>
      </c>
      <c r="B18" s="59" t="s">
        <v>299</v>
      </c>
      <c r="C18" s="5">
        <v>-870.5</v>
      </c>
      <c r="D18" s="32"/>
      <c r="E18" s="33">
        <v>-891.04909999999995</v>
      </c>
      <c r="F18" s="20"/>
      <c r="G18" s="44">
        <f t="shared" si="1"/>
        <v>2.3606088454910861</v>
      </c>
    </row>
    <row r="19" spans="1:12">
      <c r="A19" s="21" t="s">
        <v>21</v>
      </c>
      <c r="B19" s="22" t="s">
        <v>22</v>
      </c>
      <c r="C19" s="23">
        <f>C20+C24+C27+C30</f>
        <v>21696.799999999999</v>
      </c>
      <c r="D19" s="24">
        <v>28812.247299999999</v>
      </c>
      <c r="E19" s="25">
        <v>7855.1302999999998</v>
      </c>
      <c r="F19" s="43">
        <f t="shared" si="0"/>
        <v>27.263164230858173</v>
      </c>
      <c r="G19" s="3">
        <f t="shared" si="1"/>
        <v>-63.795904004277126</v>
      </c>
    </row>
    <row r="20" spans="1:12" ht="21">
      <c r="A20" s="26" t="s">
        <v>23</v>
      </c>
      <c r="B20" s="27" t="s">
        <v>24</v>
      </c>
      <c r="C20" s="35">
        <f>C21+C23</f>
        <v>10021</v>
      </c>
      <c r="D20" s="28">
        <v>10983</v>
      </c>
      <c r="E20" s="29">
        <v>14245.828100000001</v>
      </c>
      <c r="F20" s="43">
        <f t="shared" si="0"/>
        <v>129.70798597833016</v>
      </c>
      <c r="G20" s="3">
        <f t="shared" si="1"/>
        <v>42.159745534377805</v>
      </c>
    </row>
    <row r="21" spans="1:12" ht="22.5">
      <c r="A21" s="60" t="s">
        <v>300</v>
      </c>
      <c r="B21" s="61" t="s">
        <v>25</v>
      </c>
      <c r="C21" s="5">
        <v>6450.8</v>
      </c>
      <c r="D21" s="32">
        <v>5495</v>
      </c>
      <c r="E21" s="33">
        <v>8321.3678</v>
      </c>
      <c r="F21" s="20">
        <f t="shared" si="0"/>
        <v>151.43526478616926</v>
      </c>
      <c r="G21" s="44">
        <f t="shared" si="1"/>
        <v>28.99745457927699</v>
      </c>
      <c r="I21" s="64"/>
      <c r="J21" s="65"/>
      <c r="K21" s="66"/>
      <c r="L21" s="14"/>
    </row>
    <row r="22" spans="1:12" ht="33.75">
      <c r="A22" s="60" t="s">
        <v>301</v>
      </c>
      <c r="B22" s="61" t="s">
        <v>302</v>
      </c>
      <c r="C22" s="63"/>
      <c r="D22" s="63"/>
      <c r="E22" s="62">
        <v>-0.96730000000000005</v>
      </c>
      <c r="F22" s="63"/>
      <c r="G22" s="63"/>
      <c r="I22" s="64"/>
      <c r="J22" s="67"/>
      <c r="K22" s="66"/>
      <c r="L22" s="14"/>
    </row>
    <row r="23" spans="1:12" ht="56.25">
      <c r="A23" s="60" t="s">
        <v>303</v>
      </c>
      <c r="B23" s="61" t="s">
        <v>304</v>
      </c>
      <c r="C23" s="5">
        <v>3570.2</v>
      </c>
      <c r="D23" s="32">
        <v>5488</v>
      </c>
      <c r="E23" s="33">
        <v>5924.4602999999997</v>
      </c>
      <c r="F23" s="20">
        <f>E23/D23*100</f>
        <v>107.95299380466471</v>
      </c>
      <c r="G23" s="44">
        <f>E23*100/C23-100</f>
        <v>65.94197243851886</v>
      </c>
      <c r="I23" s="64"/>
      <c r="J23" s="68"/>
      <c r="K23" s="69"/>
      <c r="L23" s="14"/>
    </row>
    <row r="24" spans="1:12" ht="21">
      <c r="A24" s="26" t="s">
        <v>26</v>
      </c>
      <c r="B24" s="27" t="s">
        <v>27</v>
      </c>
      <c r="C24" s="35">
        <f>C25</f>
        <v>4075</v>
      </c>
      <c r="D24" s="28">
        <v>1925</v>
      </c>
      <c r="E24" s="29">
        <v>2134.8380000000002</v>
      </c>
      <c r="F24" s="43">
        <f t="shared" si="0"/>
        <v>110.90067532467533</v>
      </c>
      <c r="G24" s="3">
        <f t="shared" si="1"/>
        <v>-47.611337423312882</v>
      </c>
    </row>
    <row r="25" spans="1:12" ht="22.5">
      <c r="A25" s="30" t="s">
        <v>28</v>
      </c>
      <c r="B25" s="31" t="s">
        <v>27</v>
      </c>
      <c r="C25" s="5">
        <v>4075</v>
      </c>
      <c r="D25" s="32">
        <v>1925</v>
      </c>
      <c r="E25" s="33">
        <v>2145.5691000000002</v>
      </c>
      <c r="F25" s="20">
        <f t="shared" si="0"/>
        <v>111.45813506493508</v>
      </c>
      <c r="G25" s="44">
        <f t="shared" si="1"/>
        <v>-47.347997546012266</v>
      </c>
    </row>
    <row r="26" spans="1:12" ht="33.75">
      <c r="A26" s="30" t="s">
        <v>29</v>
      </c>
      <c r="B26" s="31" t="s">
        <v>30</v>
      </c>
      <c r="C26" s="5"/>
      <c r="D26" s="32"/>
      <c r="E26" s="33">
        <v>-10.7311</v>
      </c>
      <c r="F26" s="20"/>
      <c r="G26" s="44"/>
    </row>
    <row r="27" spans="1:12">
      <c r="A27" s="26" t="s">
        <v>31</v>
      </c>
      <c r="B27" s="27" t="s">
        <v>32</v>
      </c>
      <c r="C27" s="4">
        <f>C28+C29</f>
        <v>7359.1</v>
      </c>
      <c r="D27" s="28">
        <v>15084.247300000001</v>
      </c>
      <c r="E27" s="29">
        <v>-10171.5646</v>
      </c>
      <c r="F27" s="43">
        <f t="shared" si="0"/>
        <v>-67.431701414760013</v>
      </c>
      <c r="G27" s="3">
        <f t="shared" si="1"/>
        <v>-238.21750757565462</v>
      </c>
    </row>
    <row r="28" spans="1:12">
      <c r="A28" s="30" t="s">
        <v>33</v>
      </c>
      <c r="B28" s="31" t="s">
        <v>32</v>
      </c>
      <c r="C28" s="5">
        <v>7359.1</v>
      </c>
      <c r="D28" s="32">
        <v>15084.247300000001</v>
      </c>
      <c r="E28" s="33">
        <v>-10147.5108</v>
      </c>
      <c r="F28" s="20">
        <f t="shared" si="0"/>
        <v>-67.272238370157183</v>
      </c>
      <c r="G28" s="44">
        <f t="shared" si="1"/>
        <v>-237.89064967183486</v>
      </c>
    </row>
    <row r="29" spans="1:12" ht="22.5">
      <c r="A29" s="30" t="s">
        <v>34</v>
      </c>
      <c r="B29" s="31" t="s">
        <v>35</v>
      </c>
      <c r="C29" s="5"/>
      <c r="D29" s="32"/>
      <c r="E29" s="33">
        <v>-24.053799999999999</v>
      </c>
      <c r="F29" s="20"/>
      <c r="G29" s="3"/>
    </row>
    <row r="30" spans="1:12" ht="21">
      <c r="A30" s="26" t="s">
        <v>36</v>
      </c>
      <c r="B30" s="27" t="s">
        <v>37</v>
      </c>
      <c r="C30" s="35">
        <f>C31</f>
        <v>241.7</v>
      </c>
      <c r="D30" s="28">
        <v>820</v>
      </c>
      <c r="E30" s="29">
        <v>1646.0288</v>
      </c>
      <c r="F30" s="43">
        <f t="shared" si="0"/>
        <v>200.7352195121951</v>
      </c>
      <c r="G30" s="3">
        <f t="shared" si="1"/>
        <v>581.021431526686</v>
      </c>
    </row>
    <row r="31" spans="1:12" ht="33.75">
      <c r="A31" s="30" t="s">
        <v>38</v>
      </c>
      <c r="B31" s="31" t="s">
        <v>39</v>
      </c>
      <c r="C31" s="5">
        <v>241.7</v>
      </c>
      <c r="D31" s="32">
        <v>820</v>
      </c>
      <c r="E31" s="33">
        <v>1646.0288</v>
      </c>
      <c r="F31" s="20">
        <f t="shared" si="0"/>
        <v>200.7352195121951</v>
      </c>
      <c r="G31" s="44">
        <f t="shared" si="1"/>
        <v>581.021431526686</v>
      </c>
    </row>
    <row r="32" spans="1:12">
      <c r="A32" s="21" t="s">
        <v>40</v>
      </c>
      <c r="B32" s="22" t="s">
        <v>41</v>
      </c>
      <c r="C32" s="23">
        <f>C33+C35</f>
        <v>11955.199999999999</v>
      </c>
      <c r="D32" s="24">
        <v>35775</v>
      </c>
      <c r="E32" s="25">
        <v>10740.250599999999</v>
      </c>
      <c r="F32" s="43">
        <f t="shared" si="0"/>
        <v>30.021664849755414</v>
      </c>
      <c r="G32" s="3">
        <f t="shared" si="1"/>
        <v>-10.162518402034252</v>
      </c>
    </row>
    <row r="33" spans="1:7">
      <c r="A33" s="26" t="s">
        <v>42</v>
      </c>
      <c r="B33" s="27" t="s">
        <v>43</v>
      </c>
      <c r="C33" s="35">
        <f>C34</f>
        <v>806.4</v>
      </c>
      <c r="D33" s="28">
        <v>9013</v>
      </c>
      <c r="E33" s="29">
        <v>345.5926</v>
      </c>
      <c r="F33" s="43">
        <f t="shared" si="0"/>
        <v>3.8343792300011095</v>
      </c>
      <c r="G33" s="3">
        <f t="shared" si="1"/>
        <v>-57.143774801587298</v>
      </c>
    </row>
    <row r="34" spans="1:7" ht="33.75">
      <c r="A34" s="30" t="s">
        <v>44</v>
      </c>
      <c r="B34" s="31" t="s">
        <v>45</v>
      </c>
      <c r="C34" s="5">
        <v>806.4</v>
      </c>
      <c r="D34" s="32">
        <v>9013</v>
      </c>
      <c r="E34" s="33">
        <v>345.5926</v>
      </c>
      <c r="F34" s="20">
        <f t="shared" si="0"/>
        <v>3.8343792300011095</v>
      </c>
      <c r="G34" s="44">
        <f t="shared" si="1"/>
        <v>-57.143774801587298</v>
      </c>
    </row>
    <row r="35" spans="1:7">
      <c r="A35" s="26" t="s">
        <v>46</v>
      </c>
      <c r="B35" s="27" t="s">
        <v>47</v>
      </c>
      <c r="C35" s="35">
        <f>C36+C37</f>
        <v>11148.8</v>
      </c>
      <c r="D35" s="28">
        <v>26762</v>
      </c>
      <c r="E35" s="29">
        <v>10394.657999999999</v>
      </c>
      <c r="F35" s="43">
        <f t="shared" si="0"/>
        <v>38.841110529855769</v>
      </c>
      <c r="G35" s="3">
        <f t="shared" si="1"/>
        <v>-6.7643333811710704</v>
      </c>
    </row>
    <row r="36" spans="1:7" ht="33.75">
      <c r="A36" s="70" t="s">
        <v>305</v>
      </c>
      <c r="B36" s="71" t="s">
        <v>306</v>
      </c>
      <c r="C36" s="5">
        <v>9913.4</v>
      </c>
      <c r="D36" s="32">
        <v>19690</v>
      </c>
      <c r="E36" s="33">
        <v>9939.8826000000008</v>
      </c>
      <c r="F36" s="20">
        <f t="shared" si="0"/>
        <v>50.481882173692242</v>
      </c>
      <c r="G36" s="44">
        <f t="shared" si="1"/>
        <v>0.26713942744166275</v>
      </c>
    </row>
    <row r="37" spans="1:7" ht="33.75">
      <c r="A37" s="70" t="s">
        <v>307</v>
      </c>
      <c r="B37" s="71" t="s">
        <v>308</v>
      </c>
      <c r="C37" s="5">
        <v>1235.4000000000001</v>
      </c>
      <c r="D37" s="32">
        <v>7072</v>
      </c>
      <c r="E37" s="33">
        <v>454.77539999999999</v>
      </c>
      <c r="F37" s="20">
        <f t="shared" si="0"/>
        <v>6.4306476244343891</v>
      </c>
      <c r="G37" s="44">
        <f t="shared" si="1"/>
        <v>-63.188003885381256</v>
      </c>
    </row>
    <row r="38" spans="1:7">
      <c r="A38" s="21" t="s">
        <v>48</v>
      </c>
      <c r="B38" s="22" t="s">
        <v>49</v>
      </c>
      <c r="C38" s="23">
        <f>C39+C41+C43</f>
        <v>2052.8000000000002</v>
      </c>
      <c r="D38" s="24">
        <v>4054</v>
      </c>
      <c r="E38" s="25">
        <v>1818.9973</v>
      </c>
      <c r="F38" s="43">
        <f t="shared" si="0"/>
        <v>44.869198322644301</v>
      </c>
      <c r="G38" s="3">
        <f t="shared" si="1"/>
        <v>-11.389453429462208</v>
      </c>
    </row>
    <row r="39" spans="1:7" ht="31.5">
      <c r="A39" s="26" t="s">
        <v>50</v>
      </c>
      <c r="B39" s="27" t="s">
        <v>51</v>
      </c>
      <c r="C39" s="35">
        <f>C40</f>
        <v>2025.2</v>
      </c>
      <c r="D39" s="28">
        <v>4000</v>
      </c>
      <c r="E39" s="29">
        <v>1793.2373</v>
      </c>
      <c r="F39" s="43">
        <f t="shared" si="0"/>
        <v>44.830932499999996</v>
      </c>
      <c r="G39" s="3">
        <f t="shared" si="1"/>
        <v>-11.45381690697215</v>
      </c>
    </row>
    <row r="40" spans="1:7" ht="33.75">
      <c r="A40" s="30" t="s">
        <v>52</v>
      </c>
      <c r="B40" s="31" t="s">
        <v>53</v>
      </c>
      <c r="C40" s="5">
        <v>2025.2</v>
      </c>
      <c r="D40" s="32">
        <v>4000</v>
      </c>
      <c r="E40" s="33">
        <v>1793.2373</v>
      </c>
      <c r="F40" s="20">
        <f t="shared" si="0"/>
        <v>44.830932499999996</v>
      </c>
      <c r="G40" s="3">
        <f t="shared" si="1"/>
        <v>-11.45381690697215</v>
      </c>
    </row>
    <row r="41" spans="1:7" ht="42">
      <c r="A41" s="26" t="s">
        <v>54</v>
      </c>
      <c r="B41" s="27" t="s">
        <v>55</v>
      </c>
      <c r="C41" s="4">
        <v>24.1</v>
      </c>
      <c r="D41" s="28">
        <v>54</v>
      </c>
      <c r="E41" s="29">
        <v>25.76</v>
      </c>
      <c r="F41" s="43">
        <f t="shared" si="0"/>
        <v>47.703703703703709</v>
      </c>
      <c r="G41" s="3">
        <f t="shared" si="1"/>
        <v>6.8879668049792429</v>
      </c>
    </row>
    <row r="42" spans="1:7" ht="56.25">
      <c r="A42" s="30" t="s">
        <v>56</v>
      </c>
      <c r="B42" s="31" t="s">
        <v>57</v>
      </c>
      <c r="C42" s="5">
        <v>24.1</v>
      </c>
      <c r="D42" s="32">
        <v>54</v>
      </c>
      <c r="E42" s="33">
        <v>25.76</v>
      </c>
      <c r="F42" s="20">
        <f t="shared" si="0"/>
        <v>47.703703703703709</v>
      </c>
      <c r="G42" s="3">
        <f t="shared" si="1"/>
        <v>6.8879668049792429</v>
      </c>
    </row>
    <row r="43" spans="1:7" ht="22.5">
      <c r="A43" s="6" t="s">
        <v>290</v>
      </c>
      <c r="B43" s="7" t="s">
        <v>199</v>
      </c>
      <c r="C43" s="5">
        <v>3.5</v>
      </c>
      <c r="D43" s="32"/>
      <c r="E43" s="33"/>
      <c r="F43" s="20"/>
      <c r="G43" s="3">
        <f t="shared" si="1"/>
        <v>-100</v>
      </c>
    </row>
    <row r="44" spans="1:7" ht="31.5">
      <c r="A44" s="21" t="s">
        <v>58</v>
      </c>
      <c r="B44" s="22" t="s">
        <v>59</v>
      </c>
      <c r="C44" s="36"/>
      <c r="D44" s="24"/>
      <c r="E44" s="25">
        <v>-0.62339999999999995</v>
      </c>
      <c r="F44" s="20"/>
      <c r="G44" s="3"/>
    </row>
    <row r="45" spans="1:7">
      <c r="A45" s="26" t="s">
        <v>60</v>
      </c>
      <c r="B45" s="27" t="s">
        <v>61</v>
      </c>
      <c r="C45" s="37"/>
      <c r="D45" s="28"/>
      <c r="E45" s="29">
        <v>-0.62339999999999995</v>
      </c>
      <c r="F45" s="20"/>
      <c r="G45" s="3"/>
    </row>
    <row r="46" spans="1:7" ht="22.5">
      <c r="A46" s="30" t="s">
        <v>62</v>
      </c>
      <c r="B46" s="31" t="s">
        <v>63</v>
      </c>
      <c r="C46" s="34"/>
      <c r="D46" s="32"/>
      <c r="E46" s="33">
        <v>-0.62339999999999995</v>
      </c>
      <c r="F46" s="20"/>
      <c r="G46" s="3"/>
    </row>
    <row r="47" spans="1:7" ht="31.5">
      <c r="A47" s="21" t="s">
        <v>64</v>
      </c>
      <c r="B47" s="22" t="s">
        <v>65</v>
      </c>
      <c r="C47" s="23">
        <f>C48</f>
        <v>4719.8</v>
      </c>
      <c r="D47" s="24">
        <v>13507</v>
      </c>
      <c r="E47" s="25">
        <v>12125.177900000001</v>
      </c>
      <c r="F47" s="43">
        <f t="shared" si="0"/>
        <v>89.769585400162882</v>
      </c>
      <c r="G47" s="3">
        <f t="shared" si="1"/>
        <v>156.90024789185981</v>
      </c>
    </row>
    <row r="48" spans="1:7" ht="73.5">
      <c r="A48" s="26" t="s">
        <v>66</v>
      </c>
      <c r="B48" s="27" t="s">
        <v>67</v>
      </c>
      <c r="C48" s="35">
        <f>C49+C50+C51+C52+C53</f>
        <v>4719.8</v>
      </c>
      <c r="D48" s="28">
        <v>12638</v>
      </c>
      <c r="E48" s="29">
        <v>11793.446099999999</v>
      </c>
      <c r="F48" s="43">
        <f t="shared" si="0"/>
        <v>93.317345307801858</v>
      </c>
      <c r="G48" s="3">
        <f t="shared" si="1"/>
        <v>149.87173397177844</v>
      </c>
    </row>
    <row r="49" spans="1:10" ht="78.75">
      <c r="A49" s="70" t="s">
        <v>317</v>
      </c>
      <c r="B49" s="71" t="s">
        <v>318</v>
      </c>
      <c r="C49" s="5">
        <v>3800.7</v>
      </c>
      <c r="D49" s="32">
        <v>7500</v>
      </c>
      <c r="E49" s="33">
        <v>3864.5291999999999</v>
      </c>
      <c r="F49" s="20">
        <f t="shared" si="0"/>
        <v>51.527056000000002</v>
      </c>
      <c r="G49" s="44">
        <f t="shared" si="1"/>
        <v>1.6794064251322141</v>
      </c>
    </row>
    <row r="50" spans="1:10" ht="67.5">
      <c r="A50" s="70" t="s">
        <v>315</v>
      </c>
      <c r="B50" s="71" t="s">
        <v>316</v>
      </c>
      <c r="C50" s="34">
        <v>9.1</v>
      </c>
      <c r="D50" s="32">
        <v>3.3</v>
      </c>
      <c r="E50" s="33">
        <v>57.074399999999997</v>
      </c>
      <c r="F50" s="20">
        <f t="shared" si="0"/>
        <v>1729.5272727272727</v>
      </c>
      <c r="G50" s="44">
        <f t="shared" si="1"/>
        <v>527.19120879120874</v>
      </c>
    </row>
    <row r="51" spans="1:10" ht="56.25">
      <c r="A51" s="70" t="s">
        <v>313</v>
      </c>
      <c r="B51" s="71" t="s">
        <v>314</v>
      </c>
      <c r="C51" s="34">
        <v>301.60000000000002</v>
      </c>
      <c r="D51" s="32">
        <v>536</v>
      </c>
      <c r="E51" s="33">
        <v>331.11709999999999</v>
      </c>
      <c r="F51" s="20">
        <f t="shared" si="0"/>
        <v>61.775578358208946</v>
      </c>
      <c r="G51" s="44">
        <f t="shared" si="1"/>
        <v>9.7868368700265194</v>
      </c>
    </row>
    <row r="52" spans="1:10" ht="33.75">
      <c r="A52" s="70" t="s">
        <v>311</v>
      </c>
      <c r="B52" s="71" t="s">
        <v>312</v>
      </c>
      <c r="C52" s="34">
        <v>115.6</v>
      </c>
      <c r="D52" s="32">
        <v>4598.7</v>
      </c>
      <c r="E52" s="33">
        <v>7540.7254000000003</v>
      </c>
      <c r="F52" s="20">
        <f t="shared" si="0"/>
        <v>163.97515384782656</v>
      </c>
      <c r="G52" s="44">
        <f t="shared" si="1"/>
        <v>6423.1188581314882</v>
      </c>
    </row>
    <row r="53" spans="1:10" ht="73.5">
      <c r="A53" s="26" t="s">
        <v>68</v>
      </c>
      <c r="B53" s="27" t="s">
        <v>69</v>
      </c>
      <c r="C53" s="37">
        <f>C54</f>
        <v>492.8</v>
      </c>
      <c r="D53" s="28">
        <v>869</v>
      </c>
      <c r="E53" s="29">
        <v>331.73180000000002</v>
      </c>
      <c r="F53" s="43">
        <f t="shared" si="0"/>
        <v>38.173970080552358</v>
      </c>
      <c r="G53" s="3">
        <f t="shared" si="1"/>
        <v>-32.68429383116883</v>
      </c>
    </row>
    <row r="54" spans="1:10" ht="67.5">
      <c r="A54" s="58" t="s">
        <v>309</v>
      </c>
      <c r="B54" s="59" t="s">
        <v>310</v>
      </c>
      <c r="C54" s="34">
        <v>492.8</v>
      </c>
      <c r="D54" s="32">
        <v>869</v>
      </c>
      <c r="E54" s="33">
        <v>331.73180000000002</v>
      </c>
      <c r="F54" s="20">
        <f t="shared" si="0"/>
        <v>38.173970080552358</v>
      </c>
      <c r="G54" s="44">
        <f t="shared" si="1"/>
        <v>-32.68429383116883</v>
      </c>
    </row>
    <row r="55" spans="1:10" ht="21">
      <c r="A55" s="21" t="s">
        <v>70</v>
      </c>
      <c r="B55" s="22" t="s">
        <v>71</v>
      </c>
      <c r="C55" s="23">
        <f>C56</f>
        <v>302.29999999999995</v>
      </c>
      <c r="D55" s="24">
        <v>479.5</v>
      </c>
      <c r="E55" s="25">
        <v>260.45819999999998</v>
      </c>
      <c r="F55" s="43">
        <f t="shared" si="0"/>
        <v>54.318706986444212</v>
      </c>
      <c r="G55" s="3">
        <f t="shared" si="1"/>
        <v>-13.841151174330136</v>
      </c>
    </row>
    <row r="56" spans="1:10" ht="21">
      <c r="A56" s="26" t="s">
        <v>72</v>
      </c>
      <c r="B56" s="27" t="s">
        <v>73</v>
      </c>
      <c r="C56" s="4">
        <f>C57+C58+C59</f>
        <v>302.29999999999995</v>
      </c>
      <c r="D56" s="28">
        <v>479.5</v>
      </c>
      <c r="E56" s="29">
        <v>260.45819999999998</v>
      </c>
      <c r="F56" s="43">
        <f t="shared" si="0"/>
        <v>54.318706986444212</v>
      </c>
      <c r="G56" s="3">
        <f t="shared" si="1"/>
        <v>-13.841151174330136</v>
      </c>
    </row>
    <row r="57" spans="1:10" ht="22.5">
      <c r="A57" s="30" t="s">
        <v>74</v>
      </c>
      <c r="B57" s="31" t="s">
        <v>75</v>
      </c>
      <c r="C57" s="5">
        <v>190.1</v>
      </c>
      <c r="D57" s="32">
        <v>254.8</v>
      </c>
      <c r="E57" s="33">
        <v>125.2046</v>
      </c>
      <c r="F57" s="20">
        <f t="shared" si="0"/>
        <v>49.138383045525899</v>
      </c>
      <c r="G57" s="44">
        <f t="shared" si="1"/>
        <v>-34.137506575486583</v>
      </c>
    </row>
    <row r="58" spans="1:10" ht="22.5">
      <c r="A58" s="30" t="s">
        <v>76</v>
      </c>
      <c r="B58" s="31" t="s">
        <v>77</v>
      </c>
      <c r="C58" s="5">
        <v>45.6</v>
      </c>
      <c r="D58" s="32">
        <v>176.8</v>
      </c>
      <c r="E58" s="33">
        <v>52.072400000000002</v>
      </c>
      <c r="F58" s="20">
        <f t="shared" si="0"/>
        <v>29.452714932126696</v>
      </c>
      <c r="G58" s="44">
        <f t="shared" si="1"/>
        <v>14.1938596491228</v>
      </c>
    </row>
    <row r="59" spans="1:10">
      <c r="A59" s="76" t="s">
        <v>319</v>
      </c>
      <c r="B59" s="77" t="s">
        <v>320</v>
      </c>
      <c r="C59" s="5">
        <v>66.599999999999994</v>
      </c>
      <c r="D59" s="32">
        <v>47.9</v>
      </c>
      <c r="E59" s="33">
        <v>83</v>
      </c>
      <c r="F59" s="20">
        <f t="shared" si="0"/>
        <v>173.27766179540711</v>
      </c>
      <c r="G59" s="44">
        <f t="shared" si="1"/>
        <v>24.62462462462463</v>
      </c>
      <c r="H59" s="74"/>
      <c r="I59" s="75"/>
      <c r="J59" s="14"/>
    </row>
    <row r="60" spans="1:10">
      <c r="A60" s="76" t="s">
        <v>321</v>
      </c>
      <c r="B60" s="77" t="s">
        <v>322</v>
      </c>
      <c r="C60" s="5"/>
      <c r="D60" s="32"/>
      <c r="E60" s="33">
        <v>0.2</v>
      </c>
      <c r="F60" s="20"/>
      <c r="G60" s="44"/>
      <c r="H60" s="74"/>
      <c r="I60" s="75"/>
      <c r="J60" s="14"/>
    </row>
    <row r="61" spans="1:10" ht="21">
      <c r="A61" s="21" t="s">
        <v>78</v>
      </c>
      <c r="B61" s="22" t="s">
        <v>79</v>
      </c>
      <c r="C61" s="4">
        <f>C62</f>
        <v>479</v>
      </c>
      <c r="D61" s="24">
        <v>456.21</v>
      </c>
      <c r="E61" s="25">
        <v>626.63210000000004</v>
      </c>
      <c r="F61" s="43">
        <f t="shared" si="0"/>
        <v>137.35606409329037</v>
      </c>
      <c r="G61" s="3">
        <f t="shared" si="1"/>
        <v>30.820897703549065</v>
      </c>
    </row>
    <row r="62" spans="1:10">
      <c r="A62" s="26" t="s">
        <v>80</v>
      </c>
      <c r="B62" s="27" t="s">
        <v>81</v>
      </c>
      <c r="C62" s="37">
        <f>C63+C64</f>
        <v>479</v>
      </c>
      <c r="D62" s="28">
        <v>456.21</v>
      </c>
      <c r="E62" s="29">
        <v>626.63210000000004</v>
      </c>
      <c r="F62" s="43">
        <f t="shared" si="0"/>
        <v>137.35606409329037</v>
      </c>
      <c r="G62" s="3">
        <f t="shared" si="1"/>
        <v>30.820897703549065</v>
      </c>
    </row>
    <row r="63" spans="1:10" ht="33.75">
      <c r="A63" s="60" t="s">
        <v>332</v>
      </c>
      <c r="B63" s="61" t="s">
        <v>333</v>
      </c>
      <c r="C63" s="34">
        <v>55.1</v>
      </c>
      <c r="D63" s="32"/>
      <c r="E63" s="33">
        <v>131.0489</v>
      </c>
      <c r="F63" s="20"/>
      <c r="G63" s="44">
        <f t="shared" si="1"/>
        <v>137.83829401088929</v>
      </c>
    </row>
    <row r="64" spans="1:10" ht="22.5">
      <c r="A64" s="72" t="s">
        <v>330</v>
      </c>
      <c r="B64" s="73" t="s">
        <v>331</v>
      </c>
      <c r="C64" s="34">
        <v>423.9</v>
      </c>
      <c r="D64" s="32">
        <v>456.21</v>
      </c>
      <c r="E64" s="33">
        <v>495.58319999999998</v>
      </c>
      <c r="F64" s="20">
        <f t="shared" si="0"/>
        <v>108.63049911225093</v>
      </c>
      <c r="G64" s="44">
        <f t="shared" si="1"/>
        <v>16.910403397027608</v>
      </c>
    </row>
    <row r="65" spans="1:7" ht="21">
      <c r="A65" s="21" t="s">
        <v>82</v>
      </c>
      <c r="B65" s="22" t="s">
        <v>83</v>
      </c>
      <c r="C65" s="23">
        <f>C66+C69</f>
        <v>907.4</v>
      </c>
      <c r="D65" s="24">
        <v>3645.7</v>
      </c>
      <c r="E65" s="25">
        <v>4769.8176000000003</v>
      </c>
      <c r="F65" s="43">
        <f t="shared" si="0"/>
        <v>130.83406753161259</v>
      </c>
      <c r="G65" s="3">
        <f t="shared" si="1"/>
        <v>425.65765924619791</v>
      </c>
    </row>
    <row r="66" spans="1:7" ht="63">
      <c r="A66" s="26" t="s">
        <v>84</v>
      </c>
      <c r="B66" s="27" t="s">
        <v>85</v>
      </c>
      <c r="C66" s="37"/>
      <c r="D66" s="28">
        <v>45.7</v>
      </c>
      <c r="E66" s="29">
        <v>993.89499999999998</v>
      </c>
      <c r="F66" s="43">
        <f t="shared" si="0"/>
        <v>2174.8249452954046</v>
      </c>
      <c r="G66" s="3"/>
    </row>
    <row r="67" spans="1:7" ht="78.75">
      <c r="A67" s="70" t="s">
        <v>323</v>
      </c>
      <c r="B67" s="71" t="s">
        <v>324</v>
      </c>
      <c r="C67" s="34"/>
      <c r="D67" s="32"/>
      <c r="E67" s="33">
        <v>965.05499999999995</v>
      </c>
      <c r="F67" s="20"/>
      <c r="G67" s="3"/>
    </row>
    <row r="68" spans="1:7" ht="78.75">
      <c r="A68" s="30" t="s">
        <v>325</v>
      </c>
      <c r="B68" s="31" t="s">
        <v>86</v>
      </c>
      <c r="C68" s="34"/>
      <c r="D68" s="32">
        <v>45.7</v>
      </c>
      <c r="E68" s="33">
        <v>28.84</v>
      </c>
      <c r="F68" s="20">
        <f t="shared" si="0"/>
        <v>63.107221006564551</v>
      </c>
      <c r="G68" s="3"/>
    </row>
    <row r="69" spans="1:7" ht="31.5">
      <c r="A69" s="26" t="s">
        <v>87</v>
      </c>
      <c r="B69" s="27" t="s">
        <v>88</v>
      </c>
      <c r="C69" s="35">
        <f>C70+C71</f>
        <v>907.4</v>
      </c>
      <c r="D69" s="28">
        <f>D70+D71</f>
        <v>3600</v>
      </c>
      <c r="E69" s="29">
        <f>E70+E71</f>
        <v>3775.9225999999999</v>
      </c>
      <c r="F69" s="43">
        <f t="shared" si="0"/>
        <v>104.88673888888889</v>
      </c>
      <c r="G69" s="3">
        <f t="shared" si="1"/>
        <v>316.12547939166853</v>
      </c>
    </row>
    <row r="70" spans="1:7" ht="56.25">
      <c r="A70" s="72" t="s">
        <v>334</v>
      </c>
      <c r="B70" s="73" t="s">
        <v>335</v>
      </c>
      <c r="C70" s="5">
        <v>455.5</v>
      </c>
      <c r="D70" s="32">
        <v>3000</v>
      </c>
      <c r="E70" s="33">
        <v>1853.1124</v>
      </c>
      <c r="F70" s="20">
        <f t="shared" si="0"/>
        <v>61.77041333333333</v>
      </c>
      <c r="G70" s="3">
        <f t="shared" si="1"/>
        <v>306.83038419319428</v>
      </c>
    </row>
    <row r="71" spans="1:7" ht="63">
      <c r="A71" s="26" t="s">
        <v>89</v>
      </c>
      <c r="B71" s="27" t="s">
        <v>90</v>
      </c>
      <c r="C71" s="35">
        <f>C72+C73</f>
        <v>451.9</v>
      </c>
      <c r="D71" s="28">
        <v>600</v>
      </c>
      <c r="E71" s="29">
        <v>1922.8101999999999</v>
      </c>
      <c r="F71" s="43">
        <f t="shared" si="0"/>
        <v>320.46836666666667</v>
      </c>
      <c r="G71" s="3">
        <f t="shared" si="1"/>
        <v>325.49462270413807</v>
      </c>
    </row>
    <row r="72" spans="1:7" ht="78.75">
      <c r="A72" s="70" t="s">
        <v>326</v>
      </c>
      <c r="B72" s="71" t="s">
        <v>327</v>
      </c>
      <c r="C72" s="5">
        <v>430</v>
      </c>
      <c r="D72" s="32">
        <v>600</v>
      </c>
      <c r="E72" s="33">
        <v>578.96799999999996</v>
      </c>
      <c r="F72" s="20">
        <f t="shared" si="0"/>
        <v>96.49466666666666</v>
      </c>
      <c r="G72" s="44">
        <f t="shared" ref="G72:G136" si="2">E72*100/C72-100</f>
        <v>34.643720930232547</v>
      </c>
    </row>
    <row r="73" spans="1:7" ht="56.25">
      <c r="A73" s="70" t="s">
        <v>328</v>
      </c>
      <c r="B73" s="71" t="s">
        <v>329</v>
      </c>
      <c r="C73" s="5">
        <v>21.9</v>
      </c>
      <c r="D73" s="32"/>
      <c r="E73" s="33">
        <v>1343.8422</v>
      </c>
      <c r="F73" s="20"/>
      <c r="G73" s="44">
        <f t="shared" si="2"/>
        <v>6036.2657534246582</v>
      </c>
    </row>
    <row r="74" spans="1:7">
      <c r="A74" s="21" t="s">
        <v>91</v>
      </c>
      <c r="B74" s="22" t="s">
        <v>92</v>
      </c>
      <c r="C74" s="23">
        <f>C75+C87+C89+C94</f>
        <v>1464.3999999999999</v>
      </c>
      <c r="D74" s="24">
        <v>1654.3</v>
      </c>
      <c r="E74" s="25">
        <v>1605.8444</v>
      </c>
      <c r="F74" s="43">
        <f t="shared" ref="F74:F139" si="3">E74/D74*100</f>
        <v>97.070930302847131</v>
      </c>
      <c r="G74" s="3">
        <f t="shared" si="2"/>
        <v>9.6588636984430565</v>
      </c>
    </row>
    <row r="75" spans="1:7" ht="31.5">
      <c r="A75" s="26" t="s">
        <v>93</v>
      </c>
      <c r="B75" s="27" t="s">
        <v>94</v>
      </c>
      <c r="C75" s="35">
        <f>C76+C77+C78+C79+C83+C84+C85+C86</f>
        <v>22.300000000000004</v>
      </c>
      <c r="D75" s="28">
        <v>19.3</v>
      </c>
      <c r="E75" s="29">
        <v>1246.2136</v>
      </c>
      <c r="F75" s="43">
        <f t="shared" si="3"/>
        <v>6457.0652849740936</v>
      </c>
      <c r="G75" s="3">
        <f t="shared" si="2"/>
        <v>5488.4017937219724</v>
      </c>
    </row>
    <row r="76" spans="1:7" ht="67.5">
      <c r="A76" s="58" t="s">
        <v>342</v>
      </c>
      <c r="B76" s="59" t="s">
        <v>343</v>
      </c>
      <c r="C76" s="5">
        <v>0.9</v>
      </c>
      <c r="D76" s="32">
        <v>0.6</v>
      </c>
      <c r="E76" s="33">
        <v>38.9741</v>
      </c>
      <c r="F76" s="20">
        <f t="shared" si="3"/>
        <v>6495.6833333333334</v>
      </c>
      <c r="G76" s="44">
        <f t="shared" si="2"/>
        <v>4230.4555555555553</v>
      </c>
    </row>
    <row r="77" spans="1:7" ht="90">
      <c r="A77" s="58" t="s">
        <v>344</v>
      </c>
      <c r="B77" s="59" t="s">
        <v>345</v>
      </c>
      <c r="C77" s="5">
        <v>5.7</v>
      </c>
      <c r="D77" s="32">
        <v>4.5</v>
      </c>
      <c r="E77" s="33">
        <v>267.50720000000001</v>
      </c>
      <c r="F77" s="20">
        <f t="shared" si="3"/>
        <v>5944.6044444444442</v>
      </c>
      <c r="G77" s="44">
        <f t="shared" si="2"/>
        <v>4593.1087719298248</v>
      </c>
    </row>
    <row r="78" spans="1:7" ht="67.5">
      <c r="A78" s="58" t="s">
        <v>346</v>
      </c>
      <c r="B78" s="59" t="s">
        <v>347</v>
      </c>
      <c r="C78" s="5">
        <v>0.5</v>
      </c>
      <c r="D78" s="32">
        <v>2.2000000000000002</v>
      </c>
      <c r="E78" s="33">
        <v>43.306100000000001</v>
      </c>
      <c r="F78" s="20">
        <f t="shared" si="3"/>
        <v>1968.4590909090907</v>
      </c>
      <c r="G78" s="44">
        <f t="shared" si="2"/>
        <v>8561.2199999999993</v>
      </c>
    </row>
    <row r="79" spans="1:7" ht="78.75">
      <c r="A79" s="58" t="s">
        <v>348</v>
      </c>
      <c r="B79" s="59" t="s">
        <v>349</v>
      </c>
      <c r="C79" s="5">
        <v>3.5</v>
      </c>
      <c r="D79" s="32"/>
      <c r="E79" s="33">
        <v>506</v>
      </c>
      <c r="F79" s="20"/>
      <c r="G79" s="44">
        <f t="shared" si="2"/>
        <v>14357.142857142857</v>
      </c>
    </row>
    <row r="80" spans="1:7" ht="67.5">
      <c r="A80" s="58" t="s">
        <v>350</v>
      </c>
      <c r="B80" s="59" t="s">
        <v>351</v>
      </c>
      <c r="C80" s="34"/>
      <c r="D80" s="32"/>
      <c r="E80" s="33">
        <v>6</v>
      </c>
      <c r="F80" s="20"/>
      <c r="G80" s="44"/>
    </row>
    <row r="81" spans="1:8" ht="67.5">
      <c r="A81" s="58" t="s">
        <v>352</v>
      </c>
      <c r="B81" s="59" t="s">
        <v>353</v>
      </c>
      <c r="C81" s="34"/>
      <c r="D81" s="32"/>
      <c r="E81" s="33">
        <v>18</v>
      </c>
      <c r="F81" s="20"/>
      <c r="G81" s="44"/>
    </row>
    <row r="82" spans="1:8" ht="90">
      <c r="A82" s="58" t="s">
        <v>354</v>
      </c>
      <c r="B82" s="59" t="s">
        <v>355</v>
      </c>
      <c r="C82" s="34"/>
      <c r="D82" s="32"/>
      <c r="E82" s="33">
        <v>78.723200000000006</v>
      </c>
      <c r="F82" s="20"/>
      <c r="G82" s="44"/>
    </row>
    <row r="83" spans="1:8" ht="101.25">
      <c r="A83" s="58" t="s">
        <v>356</v>
      </c>
      <c r="B83" s="59" t="s">
        <v>357</v>
      </c>
      <c r="C83" s="5">
        <v>1.3</v>
      </c>
      <c r="D83" s="32"/>
      <c r="E83" s="33">
        <v>37.690199999999997</v>
      </c>
      <c r="F83" s="20"/>
      <c r="G83" s="44">
        <f t="shared" si="2"/>
        <v>2799.2461538461534</v>
      </c>
    </row>
    <row r="84" spans="1:8" ht="78.75">
      <c r="A84" s="58" t="s">
        <v>358</v>
      </c>
      <c r="B84" s="59" t="s">
        <v>359</v>
      </c>
      <c r="C84" s="5"/>
      <c r="D84" s="32"/>
      <c r="E84" s="33">
        <v>4.2645999999999997</v>
      </c>
      <c r="F84" s="20"/>
      <c r="G84" s="44"/>
    </row>
    <row r="85" spans="1:8" ht="67.5">
      <c r="A85" s="58" t="s">
        <v>360</v>
      </c>
      <c r="B85" s="59" t="s">
        <v>361</v>
      </c>
      <c r="C85" s="5">
        <v>2</v>
      </c>
      <c r="D85" s="32">
        <v>1</v>
      </c>
      <c r="E85" s="33">
        <v>72.881399999999999</v>
      </c>
      <c r="F85" s="20">
        <f t="shared" si="3"/>
        <v>7288.14</v>
      </c>
      <c r="G85" s="44">
        <f t="shared" si="2"/>
        <v>3544.07</v>
      </c>
    </row>
    <row r="86" spans="1:8" ht="78.75">
      <c r="A86" s="58" t="s">
        <v>362</v>
      </c>
      <c r="B86" s="59" t="s">
        <v>363</v>
      </c>
      <c r="C86" s="34">
        <v>8.4</v>
      </c>
      <c r="D86" s="32">
        <v>11</v>
      </c>
      <c r="E86" s="33">
        <v>172.86680000000001</v>
      </c>
      <c r="F86" s="20">
        <f t="shared" si="3"/>
        <v>1571.5163636363638</v>
      </c>
      <c r="G86" s="44">
        <f t="shared" si="2"/>
        <v>1957.9380952380952</v>
      </c>
    </row>
    <row r="87" spans="1:8" ht="94.5">
      <c r="A87" s="26" t="s">
        <v>95</v>
      </c>
      <c r="B87" s="27" t="s">
        <v>96</v>
      </c>
      <c r="C87" s="37"/>
      <c r="D87" s="28"/>
      <c r="E87" s="29">
        <v>4.8673999999999999</v>
      </c>
      <c r="F87" s="20"/>
      <c r="G87" s="44"/>
    </row>
    <row r="88" spans="1:8" ht="67.5">
      <c r="A88" s="58" t="s">
        <v>364</v>
      </c>
      <c r="B88" s="59" t="s">
        <v>365</v>
      </c>
      <c r="C88" s="34"/>
      <c r="D88" s="32"/>
      <c r="E88" s="33">
        <v>4.8673999999999999</v>
      </c>
      <c r="F88" s="20"/>
      <c r="G88" s="3"/>
    </row>
    <row r="89" spans="1:8" ht="21">
      <c r="A89" s="26" t="s">
        <v>97</v>
      </c>
      <c r="B89" s="27" t="s">
        <v>98</v>
      </c>
      <c r="C89" s="80">
        <f>C91+C92+C93+C90</f>
        <v>1404.5</v>
      </c>
      <c r="D89" s="28">
        <v>1635</v>
      </c>
      <c r="E89" s="29">
        <v>278.73739999999998</v>
      </c>
      <c r="F89" s="43">
        <f t="shared" si="3"/>
        <v>17.048159021406725</v>
      </c>
      <c r="G89" s="3">
        <f t="shared" si="2"/>
        <v>-80.15397650409399</v>
      </c>
    </row>
    <row r="90" spans="1:8" ht="33.75">
      <c r="A90" s="6" t="s">
        <v>291</v>
      </c>
      <c r="B90" s="10" t="s">
        <v>200</v>
      </c>
      <c r="C90" s="34">
        <v>16.3</v>
      </c>
      <c r="D90" s="32"/>
      <c r="E90" s="33"/>
      <c r="F90" s="20"/>
      <c r="G90" s="44">
        <f>E90*100/C90-100</f>
        <v>-100</v>
      </c>
    </row>
    <row r="91" spans="1:8" ht="45">
      <c r="A91" s="58" t="s">
        <v>340</v>
      </c>
      <c r="B91" s="59" t="s">
        <v>341</v>
      </c>
      <c r="C91" s="34">
        <v>297.5</v>
      </c>
      <c r="D91" s="32"/>
      <c r="E91" s="33">
        <v>18.5306</v>
      </c>
      <c r="F91" s="20"/>
      <c r="G91" s="44">
        <f t="shared" si="2"/>
        <v>-93.77122689075631</v>
      </c>
    </row>
    <row r="92" spans="1:8" ht="56.25">
      <c r="A92" s="58" t="s">
        <v>336</v>
      </c>
      <c r="B92" s="59" t="s">
        <v>337</v>
      </c>
      <c r="C92" s="34">
        <v>1012.7</v>
      </c>
      <c r="D92" s="32">
        <v>1566</v>
      </c>
      <c r="E92" s="33">
        <v>253.2</v>
      </c>
      <c r="F92" s="20">
        <f t="shared" ref="F92" si="4">E92/D92*100</f>
        <v>16.168582375478927</v>
      </c>
      <c r="G92" s="44">
        <f t="shared" ref="G92" si="5">E92*100/C92-100</f>
        <v>-74.997531351831739</v>
      </c>
      <c r="H92" s="81"/>
    </row>
    <row r="93" spans="1:8" ht="67.5">
      <c r="A93" s="58" t="s">
        <v>338</v>
      </c>
      <c r="B93" s="59" t="s">
        <v>339</v>
      </c>
      <c r="C93" s="79">
        <v>78</v>
      </c>
      <c r="D93" s="78">
        <v>69</v>
      </c>
      <c r="E93" s="33">
        <v>9.4</v>
      </c>
      <c r="F93" s="20">
        <f t="shared" si="3"/>
        <v>13.623188405797102</v>
      </c>
      <c r="G93" s="44">
        <f t="shared" si="2"/>
        <v>-87.948717948717956</v>
      </c>
    </row>
    <row r="94" spans="1:8" ht="21">
      <c r="A94" s="26" t="s">
        <v>99</v>
      </c>
      <c r="B94" s="27" t="s">
        <v>100</v>
      </c>
      <c r="C94" s="35">
        <f>C95</f>
        <v>37.6</v>
      </c>
      <c r="D94" s="28"/>
      <c r="E94" s="29">
        <v>76.025999999999996</v>
      </c>
      <c r="F94" s="20"/>
      <c r="G94" s="3">
        <f t="shared" si="2"/>
        <v>102.19680851063828</v>
      </c>
    </row>
    <row r="95" spans="1:8" ht="90">
      <c r="A95" s="30" t="s">
        <v>101</v>
      </c>
      <c r="B95" s="31" t="s">
        <v>102</v>
      </c>
      <c r="C95" s="5">
        <v>37.6</v>
      </c>
      <c r="D95" s="32"/>
      <c r="E95" s="33">
        <v>76.025999999999996</v>
      </c>
      <c r="F95" s="20"/>
      <c r="G95" s="44">
        <f t="shared" si="2"/>
        <v>102.19680851063828</v>
      </c>
    </row>
    <row r="96" spans="1:8">
      <c r="A96" s="21" t="s">
        <v>103</v>
      </c>
      <c r="B96" s="22" t="s">
        <v>104</v>
      </c>
      <c r="C96" s="36">
        <f>C97+C100</f>
        <v>-45.400000000000006</v>
      </c>
      <c r="D96" s="24"/>
      <c r="E96" s="25">
        <f>E97+E100</f>
        <v>692.45080000000007</v>
      </c>
      <c r="F96" s="20"/>
      <c r="G96" s="3">
        <f t="shared" si="2"/>
        <v>-1625.2220264317179</v>
      </c>
    </row>
    <row r="97" spans="1:7">
      <c r="A97" s="26" t="s">
        <v>105</v>
      </c>
      <c r="B97" s="27" t="s">
        <v>106</v>
      </c>
      <c r="C97" s="37">
        <f>C98</f>
        <v>-54.6</v>
      </c>
      <c r="D97" s="28"/>
      <c r="E97" s="29">
        <f>E98+E99</f>
        <v>36.200000000000003</v>
      </c>
      <c r="F97" s="20"/>
      <c r="G97" s="3">
        <f t="shared" si="2"/>
        <v>-166.30036630036631</v>
      </c>
    </row>
    <row r="98" spans="1:7" ht="22.5">
      <c r="A98" s="30" t="s">
        <v>107</v>
      </c>
      <c r="B98" s="31" t="s">
        <v>108</v>
      </c>
      <c r="C98" s="34">
        <v>-54.6</v>
      </c>
      <c r="D98" s="32"/>
      <c r="E98" s="33">
        <v>48.2</v>
      </c>
      <c r="F98" s="20"/>
      <c r="G98" s="44">
        <f t="shared" si="2"/>
        <v>-188.27838827838826</v>
      </c>
    </row>
    <row r="99" spans="1:7" ht="22.5">
      <c r="A99" s="30" t="s">
        <v>109</v>
      </c>
      <c r="B99" s="31" t="s">
        <v>110</v>
      </c>
      <c r="C99" s="34"/>
      <c r="D99" s="32"/>
      <c r="E99" s="33">
        <v>-12</v>
      </c>
      <c r="F99" s="20"/>
      <c r="G99" s="3"/>
    </row>
    <row r="100" spans="1:7">
      <c r="A100" s="26" t="s">
        <v>111</v>
      </c>
      <c r="B100" s="27" t="s">
        <v>112</v>
      </c>
      <c r="C100" s="37">
        <f>C101</f>
        <v>9.1999999999999993</v>
      </c>
      <c r="D100" s="28"/>
      <c r="E100" s="29">
        <v>656.25080000000003</v>
      </c>
      <c r="F100" s="20"/>
      <c r="G100" s="3">
        <f t="shared" si="2"/>
        <v>7033.1608695652185</v>
      </c>
    </row>
    <row r="101" spans="1:7" ht="22.5">
      <c r="A101" s="30" t="s">
        <v>113</v>
      </c>
      <c r="B101" s="31" t="s">
        <v>114</v>
      </c>
      <c r="C101" s="34">
        <v>9.1999999999999993</v>
      </c>
      <c r="D101" s="32"/>
      <c r="E101" s="33">
        <v>656.25080000000003</v>
      </c>
      <c r="F101" s="20"/>
      <c r="G101" s="44">
        <f t="shared" si="2"/>
        <v>7033.1608695652185</v>
      </c>
    </row>
    <row r="102" spans="1:7">
      <c r="A102" s="15" t="s">
        <v>115</v>
      </c>
      <c r="B102" s="16" t="s">
        <v>116</v>
      </c>
      <c r="C102" s="18">
        <f>C103+C133+C140+C143</f>
        <v>534554</v>
      </c>
      <c r="D102" s="18">
        <f>D103+D133+D140+D143</f>
        <v>1109286.2238999999</v>
      </c>
      <c r="E102" s="18">
        <f>E103+E133+E140+E143</f>
        <v>555668.34060000011</v>
      </c>
      <c r="F102" s="43">
        <f t="shared" si="3"/>
        <v>50.092422372865656</v>
      </c>
      <c r="G102" s="3">
        <f t="shared" si="2"/>
        <v>3.9498985322343714</v>
      </c>
    </row>
    <row r="103" spans="1:7" ht="31.5">
      <c r="A103" s="21" t="s">
        <v>117</v>
      </c>
      <c r="B103" s="22" t="s">
        <v>118</v>
      </c>
      <c r="C103" s="24">
        <f>C104+C107+C131+C120</f>
        <v>533461.19999999995</v>
      </c>
      <c r="D103" s="24">
        <f>D104+D107+D131+D120</f>
        <v>1108982.0238999999</v>
      </c>
      <c r="E103" s="24">
        <f>E104+E107+E131+E120</f>
        <v>553234.83370000008</v>
      </c>
      <c r="F103" s="43">
        <f t="shared" si="3"/>
        <v>49.886726906033857</v>
      </c>
      <c r="G103" s="3">
        <f t="shared" si="2"/>
        <v>3.7066676451820797</v>
      </c>
    </row>
    <row r="104" spans="1:7" ht="21">
      <c r="A104" s="26" t="s">
        <v>119</v>
      </c>
      <c r="B104" s="27" t="s">
        <v>120</v>
      </c>
      <c r="C104" s="28">
        <f>C105+C106</f>
        <v>38553.300000000003</v>
      </c>
      <c r="D104" s="28">
        <f>D105+D106</f>
        <v>95135.9</v>
      </c>
      <c r="E104" s="28">
        <f>E105+E106</f>
        <v>47567.95</v>
      </c>
      <c r="F104" s="43">
        <f t="shared" si="3"/>
        <v>50</v>
      </c>
      <c r="G104" s="3">
        <f t="shared" si="2"/>
        <v>23.382304497928828</v>
      </c>
    </row>
    <row r="105" spans="1:7">
      <c r="A105" s="30" t="s">
        <v>121</v>
      </c>
      <c r="B105" s="31" t="s">
        <v>122</v>
      </c>
      <c r="C105" s="11">
        <v>31782</v>
      </c>
      <c r="D105" s="32">
        <v>49843.4</v>
      </c>
      <c r="E105" s="33">
        <v>24921.7</v>
      </c>
      <c r="F105" s="20">
        <f t="shared" si="3"/>
        <v>50</v>
      </c>
      <c r="G105" s="3">
        <f t="shared" si="2"/>
        <v>-21.585488641369324</v>
      </c>
    </row>
    <row r="106" spans="1:7" ht="22.5">
      <c r="A106" s="30" t="s">
        <v>123</v>
      </c>
      <c r="B106" s="31" t="s">
        <v>124</v>
      </c>
      <c r="C106" s="11">
        <v>6771.3</v>
      </c>
      <c r="D106" s="32">
        <v>45292.5</v>
      </c>
      <c r="E106" s="33">
        <v>22646.25</v>
      </c>
      <c r="F106" s="20">
        <f t="shared" si="3"/>
        <v>50</v>
      </c>
      <c r="G106" s="3">
        <f t="shared" si="2"/>
        <v>234.44464135394975</v>
      </c>
    </row>
    <row r="107" spans="1:7" ht="21">
      <c r="A107" s="26" t="s">
        <v>125</v>
      </c>
      <c r="B107" s="27" t="s">
        <v>126</v>
      </c>
      <c r="C107" s="28">
        <f>C109+C110+C112+C113+C114+C115+C116+C117+C119+C108+C111+C118</f>
        <v>107199.99999999999</v>
      </c>
      <c r="D107" s="28">
        <f>D109+D110+D112+D113+D114+D115+D116+D117+D119</f>
        <v>264712.92290000001</v>
      </c>
      <c r="E107" s="29">
        <v>102029.1594</v>
      </c>
      <c r="F107" s="43">
        <f t="shared" si="3"/>
        <v>38.543323945897171</v>
      </c>
      <c r="G107" s="3">
        <f t="shared" si="2"/>
        <v>-4.8235453358208673</v>
      </c>
    </row>
    <row r="108" spans="1:7" ht="22.5">
      <c r="A108" s="6" t="s">
        <v>287</v>
      </c>
      <c r="B108" s="31" t="s">
        <v>201</v>
      </c>
      <c r="C108" s="45">
        <v>14501.9</v>
      </c>
      <c r="D108" s="28"/>
      <c r="E108" s="29"/>
      <c r="F108" s="20"/>
      <c r="G108" s="44">
        <f t="shared" si="2"/>
        <v>-100</v>
      </c>
    </row>
    <row r="109" spans="1:7" ht="101.25">
      <c r="A109" s="30" t="s">
        <v>127</v>
      </c>
      <c r="B109" s="31" t="s">
        <v>128</v>
      </c>
      <c r="C109" s="12">
        <v>5166.6000000000004</v>
      </c>
      <c r="D109" s="32">
        <v>52622.400000000001</v>
      </c>
      <c r="E109" s="33">
        <v>2125.7332000000001</v>
      </c>
      <c r="F109" s="20">
        <f t="shared" si="3"/>
        <v>4.0395975858189672</v>
      </c>
      <c r="G109" s="44">
        <f t="shared" si="2"/>
        <v>-58.856245887043706</v>
      </c>
    </row>
    <row r="110" spans="1:7" ht="67.5">
      <c r="A110" s="30" t="s">
        <v>129</v>
      </c>
      <c r="B110" s="31" t="s">
        <v>130</v>
      </c>
      <c r="C110" s="34"/>
      <c r="D110" s="32">
        <v>2215.6808999999998</v>
      </c>
      <c r="E110" s="33">
        <v>89.504599999999996</v>
      </c>
      <c r="F110" s="20">
        <f t="shared" si="3"/>
        <v>4.0395979402990747</v>
      </c>
      <c r="G110" s="44"/>
    </row>
    <row r="111" spans="1:7" ht="45">
      <c r="A111" s="6" t="s">
        <v>288</v>
      </c>
      <c r="B111" s="7" t="s">
        <v>202</v>
      </c>
      <c r="C111" s="34">
        <v>1074</v>
      </c>
      <c r="D111" s="32"/>
      <c r="E111" s="33"/>
      <c r="F111" s="20"/>
      <c r="G111" s="44">
        <f t="shared" si="2"/>
        <v>-100</v>
      </c>
    </row>
    <row r="112" spans="1:7" ht="45">
      <c r="A112" s="30" t="s">
        <v>131</v>
      </c>
      <c r="B112" s="31" t="s">
        <v>132</v>
      </c>
      <c r="C112" s="34"/>
      <c r="D112" s="32">
        <v>14801.7</v>
      </c>
      <c r="E112" s="33">
        <v>8001.7</v>
      </c>
      <c r="F112" s="20">
        <f t="shared" si="3"/>
        <v>54.059331022787916</v>
      </c>
      <c r="G112" s="44"/>
    </row>
    <row r="113" spans="1:7" ht="45">
      <c r="A113" s="30" t="s">
        <v>133</v>
      </c>
      <c r="B113" s="31" t="s">
        <v>134</v>
      </c>
      <c r="C113" s="12">
        <v>1398.7</v>
      </c>
      <c r="D113" s="32">
        <v>814.33360000000005</v>
      </c>
      <c r="E113" s="33">
        <v>814.33360000000005</v>
      </c>
      <c r="F113" s="20">
        <f t="shared" si="3"/>
        <v>100</v>
      </c>
      <c r="G113" s="44">
        <f t="shared" si="2"/>
        <v>-41.779252162722528</v>
      </c>
    </row>
    <row r="114" spans="1:7" ht="22.5">
      <c r="A114" s="30" t="s">
        <v>135</v>
      </c>
      <c r="B114" s="31" t="s">
        <v>136</v>
      </c>
      <c r="C114" s="34"/>
      <c r="D114" s="32">
        <v>785.9923</v>
      </c>
      <c r="E114" s="33">
        <v>785.9923</v>
      </c>
      <c r="F114" s="20">
        <f t="shared" si="3"/>
        <v>100</v>
      </c>
      <c r="G114" s="44"/>
    </row>
    <row r="115" spans="1:7">
      <c r="A115" s="30" t="s">
        <v>137</v>
      </c>
      <c r="B115" s="31" t="s">
        <v>138</v>
      </c>
      <c r="C115" s="34"/>
      <c r="D115" s="32">
        <v>27327.609100000001</v>
      </c>
      <c r="E115" s="33">
        <v>2769.1660999999999</v>
      </c>
      <c r="F115" s="20">
        <f t="shared" si="3"/>
        <v>10.13321761836823</v>
      </c>
      <c r="G115" s="44"/>
    </row>
    <row r="116" spans="1:7" ht="22.5">
      <c r="A116" s="30" t="s">
        <v>139</v>
      </c>
      <c r="B116" s="31" t="s">
        <v>140</v>
      </c>
      <c r="C116" s="12">
        <v>671.3</v>
      </c>
      <c r="D116" s="32">
        <v>5975.4070000000002</v>
      </c>
      <c r="E116" s="33"/>
      <c r="F116" s="20"/>
      <c r="G116" s="44">
        <f t="shared" si="2"/>
        <v>-100</v>
      </c>
    </row>
    <row r="117" spans="1:7" ht="22.5">
      <c r="A117" s="30" t="s">
        <v>141</v>
      </c>
      <c r="B117" s="31" t="s">
        <v>142</v>
      </c>
      <c r="C117" s="12">
        <v>538.29999999999995</v>
      </c>
      <c r="D117" s="32">
        <v>1999.6</v>
      </c>
      <c r="E117" s="33"/>
      <c r="F117" s="20"/>
      <c r="G117" s="44">
        <f t="shared" si="2"/>
        <v>-100</v>
      </c>
    </row>
    <row r="118" spans="1:7" ht="45">
      <c r="A118" s="6" t="s">
        <v>289</v>
      </c>
      <c r="B118" s="7" t="s">
        <v>203</v>
      </c>
      <c r="C118" s="12">
        <v>10858.5</v>
      </c>
      <c r="D118" s="32"/>
      <c r="E118" s="33"/>
      <c r="F118" s="20"/>
      <c r="G118" s="44">
        <f t="shared" si="2"/>
        <v>-100</v>
      </c>
    </row>
    <row r="119" spans="1:7">
      <c r="A119" s="30" t="s">
        <v>143</v>
      </c>
      <c r="B119" s="31" t="s">
        <v>144</v>
      </c>
      <c r="C119" s="12">
        <v>72990.7</v>
      </c>
      <c r="D119" s="32">
        <v>158170.20000000001</v>
      </c>
      <c r="E119" s="33">
        <v>87442.729600000006</v>
      </c>
      <c r="F119" s="20">
        <f t="shared" si="3"/>
        <v>55.283947039328517</v>
      </c>
      <c r="G119" s="44">
        <f t="shared" si="2"/>
        <v>19.799823265155709</v>
      </c>
    </row>
    <row r="120" spans="1:7" ht="21">
      <c r="A120" s="26" t="s">
        <v>145</v>
      </c>
      <c r="B120" s="27" t="s">
        <v>146</v>
      </c>
      <c r="C120" s="29">
        <f>C121+C122+C123+C124+C125+C126+C127+C128+C129+C130</f>
        <v>387707.89999999997</v>
      </c>
      <c r="D120" s="29">
        <f>D121+D122+D123+D124+D125+D126+D127+D128+D129+D130</f>
        <v>725252.30099999998</v>
      </c>
      <c r="E120" s="29">
        <f>E121+E122+E123+E124+E125+E126+E127+E128+E129+E130</f>
        <v>387087.7243</v>
      </c>
      <c r="F120" s="43">
        <f t="shared" si="3"/>
        <v>53.372836427581362</v>
      </c>
      <c r="G120" s="3">
        <f t="shared" si="2"/>
        <v>-0.15995952107242317</v>
      </c>
    </row>
    <row r="121" spans="1:7" ht="33.75">
      <c r="A121" s="30" t="s">
        <v>147</v>
      </c>
      <c r="B121" s="31" t="s">
        <v>148</v>
      </c>
      <c r="C121" s="12">
        <v>15703.5</v>
      </c>
      <c r="D121" s="32">
        <v>42797.4</v>
      </c>
      <c r="E121" s="33">
        <v>19262.900000000001</v>
      </c>
      <c r="F121" s="20">
        <f t="shared" si="3"/>
        <v>45.009509923500026</v>
      </c>
      <c r="G121" s="44">
        <f t="shared" si="2"/>
        <v>22.666284586238746</v>
      </c>
    </row>
    <row r="122" spans="1:7" ht="56.25">
      <c r="A122" s="30" t="s">
        <v>149</v>
      </c>
      <c r="B122" s="31" t="s">
        <v>150</v>
      </c>
      <c r="C122" s="12">
        <v>2600</v>
      </c>
      <c r="D122" s="32">
        <v>9139.9</v>
      </c>
      <c r="E122" s="33">
        <v>4779.8999999999996</v>
      </c>
      <c r="F122" s="20">
        <f t="shared" si="3"/>
        <v>52.297071083928707</v>
      </c>
      <c r="G122" s="44">
        <f t="shared" si="2"/>
        <v>83.842307692307656</v>
      </c>
    </row>
    <row r="123" spans="1:7" ht="56.25">
      <c r="A123" s="30" t="s">
        <v>151</v>
      </c>
      <c r="B123" s="31" t="s">
        <v>152</v>
      </c>
      <c r="C123" s="12">
        <v>6217</v>
      </c>
      <c r="D123" s="32">
        <v>11956.485000000001</v>
      </c>
      <c r="E123" s="33">
        <v>6571.1911</v>
      </c>
      <c r="F123" s="20">
        <f t="shared" si="3"/>
        <v>54.95922171106308</v>
      </c>
      <c r="G123" s="44">
        <f t="shared" si="2"/>
        <v>5.6971384912337157</v>
      </c>
    </row>
    <row r="124" spans="1:7" ht="33.75">
      <c r="A124" s="30" t="s">
        <v>153</v>
      </c>
      <c r="B124" s="31" t="s">
        <v>154</v>
      </c>
      <c r="C124" s="12">
        <v>1046.5</v>
      </c>
      <c r="D124" s="32">
        <v>3163.076</v>
      </c>
      <c r="E124" s="33">
        <v>1182.9331999999999</v>
      </c>
      <c r="F124" s="20">
        <f t="shared" si="3"/>
        <v>37.398190874958424</v>
      </c>
      <c r="G124" s="44">
        <f t="shared" si="2"/>
        <v>13.037095078834199</v>
      </c>
    </row>
    <row r="125" spans="1:7" ht="45">
      <c r="A125" s="30" t="s">
        <v>155</v>
      </c>
      <c r="B125" s="31" t="s">
        <v>156</v>
      </c>
      <c r="C125" s="34"/>
      <c r="D125" s="32">
        <v>2.0179999999999998</v>
      </c>
      <c r="E125" s="33"/>
      <c r="F125" s="20"/>
      <c r="G125" s="44"/>
    </row>
    <row r="126" spans="1:7" ht="45">
      <c r="A126" s="30" t="s">
        <v>157</v>
      </c>
      <c r="B126" s="31" t="s">
        <v>158</v>
      </c>
      <c r="C126" s="34"/>
      <c r="D126" s="32">
        <v>834.5</v>
      </c>
      <c r="E126" s="33"/>
      <c r="F126" s="20"/>
      <c r="G126" s="44"/>
    </row>
    <row r="127" spans="1:7" ht="56.25">
      <c r="A127" s="30" t="s">
        <v>159</v>
      </c>
      <c r="B127" s="31" t="s">
        <v>160</v>
      </c>
      <c r="C127" s="34"/>
      <c r="D127" s="32">
        <v>834.5</v>
      </c>
      <c r="E127" s="33"/>
      <c r="F127" s="20"/>
      <c r="G127" s="44"/>
    </row>
    <row r="128" spans="1:7" ht="22.5">
      <c r="A128" s="30" t="s">
        <v>161</v>
      </c>
      <c r="B128" s="31" t="s">
        <v>162</v>
      </c>
      <c r="C128" s="34"/>
      <c r="D128" s="32">
        <v>401.26</v>
      </c>
      <c r="E128" s="33"/>
      <c r="F128" s="20"/>
      <c r="G128" s="44"/>
    </row>
    <row r="129" spans="1:7" ht="22.5">
      <c r="A129" s="30" t="s">
        <v>163</v>
      </c>
      <c r="B129" s="31" t="s">
        <v>164</v>
      </c>
      <c r="C129" s="12">
        <v>5.8</v>
      </c>
      <c r="D129" s="32">
        <v>83.662000000000006</v>
      </c>
      <c r="E129" s="33"/>
      <c r="F129" s="20"/>
      <c r="G129" s="44">
        <f t="shared" si="2"/>
        <v>-100</v>
      </c>
    </row>
    <row r="130" spans="1:7">
      <c r="A130" s="30" t="s">
        <v>165</v>
      </c>
      <c r="B130" s="31" t="s">
        <v>166</v>
      </c>
      <c r="C130" s="12">
        <v>362135.1</v>
      </c>
      <c r="D130" s="32">
        <v>656039.5</v>
      </c>
      <c r="E130" s="33">
        <v>355290.8</v>
      </c>
      <c r="F130" s="20">
        <f t="shared" si="3"/>
        <v>54.156921953632363</v>
      </c>
      <c r="G130" s="44">
        <f t="shared" si="2"/>
        <v>-1.8899852568834064</v>
      </c>
    </row>
    <row r="131" spans="1:7">
      <c r="A131" s="26" t="s">
        <v>167</v>
      </c>
      <c r="B131" s="27" t="s">
        <v>168</v>
      </c>
      <c r="C131" s="37"/>
      <c r="D131" s="29">
        <f>D132</f>
        <v>23880.9</v>
      </c>
      <c r="E131" s="29">
        <f>E132</f>
        <v>16550</v>
      </c>
      <c r="F131" s="43">
        <f t="shared" si="3"/>
        <v>69.302245727757324</v>
      </c>
      <c r="G131" s="3"/>
    </row>
    <row r="132" spans="1:7" ht="56.25">
      <c r="A132" s="30" t="s">
        <v>169</v>
      </c>
      <c r="B132" s="31" t="s">
        <v>170</v>
      </c>
      <c r="C132" s="34"/>
      <c r="D132" s="32">
        <v>23880.9</v>
      </c>
      <c r="E132" s="33">
        <v>16550</v>
      </c>
      <c r="F132" s="20">
        <f t="shared" si="3"/>
        <v>69.302245727757324</v>
      </c>
      <c r="G132" s="3"/>
    </row>
    <row r="133" spans="1:7">
      <c r="A133" s="21" t="s">
        <v>171</v>
      </c>
      <c r="B133" s="22" t="s">
        <v>172</v>
      </c>
      <c r="C133" s="38">
        <f>C134+C137</f>
        <v>185</v>
      </c>
      <c r="D133" s="24">
        <f>D137</f>
        <v>304.2</v>
      </c>
      <c r="E133" s="25">
        <v>3235.1</v>
      </c>
      <c r="F133" s="43">
        <f t="shared" si="3"/>
        <v>1063.4779750164366</v>
      </c>
      <c r="G133" s="3">
        <f t="shared" si="2"/>
        <v>1648.7027027027027</v>
      </c>
    </row>
    <row r="134" spans="1:7" ht="21">
      <c r="A134" s="26" t="s">
        <v>173</v>
      </c>
      <c r="B134" s="27" t="s">
        <v>174</v>
      </c>
      <c r="C134" s="37">
        <f>C136</f>
        <v>6.9</v>
      </c>
      <c r="D134" s="28"/>
      <c r="E134" s="29">
        <v>2960.9</v>
      </c>
      <c r="F134" s="20"/>
      <c r="G134" s="44">
        <f t="shared" si="2"/>
        <v>42811.594202898552</v>
      </c>
    </row>
    <row r="135" spans="1:7" ht="67.5">
      <c r="A135" s="30" t="s">
        <v>175</v>
      </c>
      <c r="B135" s="31" t="s">
        <v>176</v>
      </c>
      <c r="C135" s="34"/>
      <c r="D135" s="32"/>
      <c r="E135" s="33">
        <v>1.7</v>
      </c>
      <c r="F135" s="20"/>
      <c r="G135" s="44"/>
    </row>
    <row r="136" spans="1:7" ht="22.5">
      <c r="A136" s="30" t="s">
        <v>177</v>
      </c>
      <c r="B136" s="31" t="s">
        <v>174</v>
      </c>
      <c r="C136" s="34">
        <v>6.9</v>
      </c>
      <c r="D136" s="32"/>
      <c r="E136" s="33">
        <v>2959.2</v>
      </c>
      <c r="F136" s="20"/>
      <c r="G136" s="44">
        <f t="shared" si="2"/>
        <v>42786.956521739128</v>
      </c>
    </row>
    <row r="137" spans="1:7" ht="21">
      <c r="A137" s="26" t="s">
        <v>178</v>
      </c>
      <c r="B137" s="27" t="s">
        <v>179</v>
      </c>
      <c r="C137" s="39">
        <f>C138+C139</f>
        <v>178.1</v>
      </c>
      <c r="D137" s="28">
        <v>304.2</v>
      </c>
      <c r="E137" s="29">
        <v>274.2</v>
      </c>
      <c r="F137" s="43">
        <f t="shared" si="3"/>
        <v>90.138067061143985</v>
      </c>
      <c r="G137" s="3">
        <f t="shared" ref="G137:G146" si="6">E137*100/C137-100</f>
        <v>53.958450308815287</v>
      </c>
    </row>
    <row r="138" spans="1:7" ht="33.75">
      <c r="A138" s="30" t="s">
        <v>180</v>
      </c>
      <c r="B138" s="31" t="s">
        <v>181</v>
      </c>
      <c r="C138" s="12">
        <v>78.3</v>
      </c>
      <c r="D138" s="32">
        <v>121.2</v>
      </c>
      <c r="E138" s="33">
        <v>141.19999999999999</v>
      </c>
      <c r="F138" s="20">
        <f t="shared" si="3"/>
        <v>116.50165016501649</v>
      </c>
      <c r="G138" s="3">
        <f t="shared" si="6"/>
        <v>80.33205619412513</v>
      </c>
    </row>
    <row r="139" spans="1:7" ht="22.5">
      <c r="A139" s="30" t="s">
        <v>182</v>
      </c>
      <c r="B139" s="31" t="s">
        <v>179</v>
      </c>
      <c r="C139" s="12">
        <v>99.8</v>
      </c>
      <c r="D139" s="32">
        <v>183</v>
      </c>
      <c r="E139" s="33">
        <v>133</v>
      </c>
      <c r="F139" s="20">
        <f t="shared" si="3"/>
        <v>72.677595628415304</v>
      </c>
      <c r="G139" s="3">
        <f t="shared" si="6"/>
        <v>33.266533066132268</v>
      </c>
    </row>
    <row r="140" spans="1:7" ht="52.5">
      <c r="A140" s="21" t="s">
        <v>183</v>
      </c>
      <c r="B140" s="22" t="s">
        <v>184</v>
      </c>
      <c r="C140" s="36">
        <f>C141</f>
        <v>1020.4</v>
      </c>
      <c r="D140" s="24">
        <v>0</v>
      </c>
      <c r="E140" s="25">
        <f>E141</f>
        <v>62.8</v>
      </c>
      <c r="F140" s="20"/>
      <c r="G140" s="3">
        <f t="shared" si="6"/>
        <v>-93.845550764406113</v>
      </c>
    </row>
    <row r="141" spans="1:7" ht="73.5">
      <c r="A141" s="26" t="s">
        <v>185</v>
      </c>
      <c r="B141" s="27" t="s">
        <v>186</v>
      </c>
      <c r="C141" s="37">
        <f>C142</f>
        <v>1020.4</v>
      </c>
      <c r="D141" s="28">
        <v>0</v>
      </c>
      <c r="E141" s="29">
        <f>E142</f>
        <v>62.8</v>
      </c>
      <c r="F141" s="20"/>
      <c r="G141" s="3">
        <f t="shared" si="6"/>
        <v>-93.845550764406113</v>
      </c>
    </row>
    <row r="142" spans="1:7" ht="67.5">
      <c r="A142" s="30" t="s">
        <v>187</v>
      </c>
      <c r="B142" s="31" t="s">
        <v>188</v>
      </c>
      <c r="C142" s="34">
        <v>1020.4</v>
      </c>
      <c r="D142" s="32">
        <v>0</v>
      </c>
      <c r="E142" s="33">
        <v>62.8</v>
      </c>
      <c r="F142" s="20"/>
      <c r="G142" s="44">
        <f t="shared" si="6"/>
        <v>-93.845550764406113</v>
      </c>
    </row>
    <row r="143" spans="1:7" ht="42">
      <c r="A143" s="21" t="s">
        <v>189</v>
      </c>
      <c r="B143" s="22" t="s">
        <v>190</v>
      </c>
      <c r="C143" s="36">
        <f>C144</f>
        <v>-112.6</v>
      </c>
      <c r="D143" s="24">
        <v>0</v>
      </c>
      <c r="E143" s="25">
        <f>E144</f>
        <v>-864.3931</v>
      </c>
      <c r="F143" s="20"/>
      <c r="G143" s="3">
        <f t="shared" si="6"/>
        <v>667.66705150976907</v>
      </c>
    </row>
    <row r="144" spans="1:7" ht="42">
      <c r="A144" s="26" t="s">
        <v>191</v>
      </c>
      <c r="B144" s="27" t="s">
        <v>192</v>
      </c>
      <c r="C144" s="37">
        <f>C145</f>
        <v>-112.6</v>
      </c>
      <c r="D144" s="28">
        <v>0</v>
      </c>
      <c r="E144" s="29">
        <v>-864.3931</v>
      </c>
      <c r="F144" s="20"/>
      <c r="G144" s="3">
        <f t="shared" si="6"/>
        <v>667.66705150976907</v>
      </c>
    </row>
    <row r="145" spans="1:7" ht="45">
      <c r="A145" s="30" t="s">
        <v>193</v>
      </c>
      <c r="B145" s="31" t="s">
        <v>194</v>
      </c>
      <c r="C145" s="34">
        <v>-112.6</v>
      </c>
      <c r="D145" s="32">
        <v>0</v>
      </c>
      <c r="E145" s="33">
        <v>-864.3931</v>
      </c>
      <c r="F145" s="20"/>
      <c r="G145" s="44">
        <f t="shared" si="6"/>
        <v>667.66705150976907</v>
      </c>
    </row>
    <row r="146" spans="1:7">
      <c r="A146" s="40" t="s">
        <v>195</v>
      </c>
      <c r="B146" s="41"/>
      <c r="C146" s="42">
        <f>C102+C5</f>
        <v>711988.5</v>
      </c>
      <c r="D146" s="42">
        <f>D102+D5</f>
        <v>1497010.8811999999</v>
      </c>
      <c r="E146" s="42">
        <f>E102+E5</f>
        <v>740197.5438000001</v>
      </c>
      <c r="F146" s="43">
        <f t="shared" ref="F146" si="7">E146/D146*100</f>
        <v>49.44503430774396</v>
      </c>
      <c r="G146" s="3">
        <f t="shared" si="6"/>
        <v>3.962008347044943</v>
      </c>
    </row>
    <row r="147" spans="1:7">
      <c r="A147" s="13"/>
      <c r="B147" s="13"/>
      <c r="C147" s="13"/>
      <c r="D147" s="13"/>
      <c r="E147" s="13"/>
      <c r="F147" s="14"/>
      <c r="G147" s="14"/>
    </row>
    <row r="148" spans="1:7">
      <c r="A148" s="82"/>
      <c r="B148" s="83"/>
      <c r="C148" s="83"/>
      <c r="D148" s="83"/>
      <c r="E148" s="83"/>
    </row>
  </sheetData>
  <mergeCells count="3">
    <mergeCell ref="A148:E148"/>
    <mergeCell ref="A1:G2"/>
    <mergeCell ref="A3:E3"/>
  </mergeCells>
  <pageMargins left="0.70866141732283472" right="0.39370078740157483" top="0.59055118110236227" bottom="0.39370078740157483" header="0.31496062992125984" footer="0.31496062992125984"/>
  <pageSetup paperSize="9" scale="80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selection activeCell="G39" sqref="G39"/>
    </sheetView>
  </sheetViews>
  <sheetFormatPr defaultRowHeight="15"/>
  <cols>
    <col min="2" max="2" width="39.140625" customWidth="1"/>
    <col min="3" max="3" width="10.85546875" customWidth="1"/>
    <col min="5" max="5" width="10.42578125" customWidth="1"/>
    <col min="6" max="6" width="10.7109375" customWidth="1"/>
    <col min="7" max="7" width="12.42578125" customWidth="1"/>
  </cols>
  <sheetData>
    <row r="1" spans="1:7">
      <c r="A1" s="84" t="s">
        <v>208</v>
      </c>
      <c r="B1" s="84"/>
      <c r="C1" s="84"/>
      <c r="D1" s="84"/>
      <c r="E1" s="84"/>
      <c r="F1" s="84"/>
      <c r="G1" s="84"/>
    </row>
    <row r="2" spans="1:7">
      <c r="A2" s="84"/>
      <c r="B2" s="84"/>
      <c r="C2" s="84"/>
      <c r="D2" s="84"/>
      <c r="E2" s="84"/>
      <c r="F2" s="84"/>
      <c r="G2" s="84"/>
    </row>
    <row r="3" spans="1:7" ht="63">
      <c r="A3" s="50" t="s">
        <v>209</v>
      </c>
      <c r="B3" s="50" t="s">
        <v>210</v>
      </c>
      <c r="C3" s="8" t="s">
        <v>284</v>
      </c>
      <c r="D3" s="8" t="s">
        <v>211</v>
      </c>
      <c r="E3" s="8" t="s">
        <v>205</v>
      </c>
      <c r="F3" s="8" t="s">
        <v>206</v>
      </c>
      <c r="G3" s="8" t="s">
        <v>285</v>
      </c>
    </row>
    <row r="4" spans="1:7">
      <c r="A4" s="15" t="s">
        <v>212</v>
      </c>
      <c r="B4" s="16" t="s">
        <v>213</v>
      </c>
      <c r="C4" s="4">
        <f>C5+C6+C7+C8+C9+C10+C12</f>
        <v>70145.338099999994</v>
      </c>
      <c r="D4" s="54">
        <f>D5+D6+D7+D8+D9+D10+D11+D12</f>
        <v>207025.15840000001</v>
      </c>
      <c r="E4" s="54">
        <f>E5+E6+E7+E8+E9+E10+E11+E12</f>
        <v>84744.582799999989</v>
      </c>
      <c r="F4" s="51">
        <f>E4*100/D4</f>
        <v>40.934436884362739</v>
      </c>
      <c r="G4" s="51">
        <f>E4*100/C4-100</f>
        <v>20.812850996864753</v>
      </c>
    </row>
    <row r="5" spans="1:7" ht="33.75">
      <c r="A5" s="52" t="s">
        <v>214</v>
      </c>
      <c r="B5" s="53" t="s">
        <v>215</v>
      </c>
      <c r="C5" s="46">
        <v>3752.8521999999998</v>
      </c>
      <c r="D5" s="55">
        <v>13367.228300000001</v>
      </c>
      <c r="E5" s="46">
        <v>5702.4381000000003</v>
      </c>
      <c r="F5" s="12">
        <f>E5*100/D5</f>
        <v>42.659839212890532</v>
      </c>
      <c r="G5" s="12">
        <f>E5*100/C5-100</f>
        <v>51.949445277914236</v>
      </c>
    </row>
    <row r="6" spans="1:7" ht="45">
      <c r="A6" s="52" t="s">
        <v>216</v>
      </c>
      <c r="B6" s="53" t="s">
        <v>217</v>
      </c>
      <c r="C6" s="47">
        <v>5</v>
      </c>
      <c r="D6" s="55">
        <v>150</v>
      </c>
      <c r="E6" s="46">
        <v>48.850200000000001</v>
      </c>
      <c r="F6" s="12">
        <f t="shared" ref="F6:F40" si="0">E6*100/D6</f>
        <v>32.566800000000001</v>
      </c>
      <c r="G6" s="12">
        <f t="shared" ref="G6:G40" si="1">E6*100/C6-100</f>
        <v>877.00400000000013</v>
      </c>
    </row>
    <row r="7" spans="1:7" ht="45">
      <c r="A7" s="52" t="s">
        <v>218</v>
      </c>
      <c r="B7" s="53" t="s">
        <v>219</v>
      </c>
      <c r="C7" s="47">
        <v>55037.2</v>
      </c>
      <c r="D7" s="55">
        <v>137165.8481</v>
      </c>
      <c r="E7" s="46">
        <v>63322.547299999998</v>
      </c>
      <c r="F7" s="12">
        <f t="shared" si="0"/>
        <v>46.164951536504219</v>
      </c>
      <c r="G7" s="12">
        <f t="shared" si="1"/>
        <v>15.054085781980191</v>
      </c>
    </row>
    <row r="8" spans="1:7">
      <c r="A8" s="52" t="s">
        <v>220</v>
      </c>
      <c r="B8" s="53" t="s">
        <v>221</v>
      </c>
      <c r="C8" s="47"/>
      <c r="D8" s="55">
        <v>2.0179999999999998</v>
      </c>
      <c r="E8" s="46">
        <v>0</v>
      </c>
      <c r="F8" s="12">
        <f t="shared" si="0"/>
        <v>0</v>
      </c>
      <c r="G8" s="12"/>
    </row>
    <row r="9" spans="1:7" ht="33.75">
      <c r="A9" s="52" t="s">
        <v>222</v>
      </c>
      <c r="B9" s="53" t="s">
        <v>223</v>
      </c>
      <c r="C9" s="46">
        <v>6324.2858999999999</v>
      </c>
      <c r="D9" s="55">
        <v>16634.851999999999</v>
      </c>
      <c r="E9" s="46">
        <v>8612.0472000000009</v>
      </c>
      <c r="F9" s="12">
        <f t="shared" si="0"/>
        <v>51.77110803270147</v>
      </c>
      <c r="G9" s="12">
        <f t="shared" si="1"/>
        <v>36.174223243133298</v>
      </c>
    </row>
    <row r="10" spans="1:7">
      <c r="A10" s="52" t="s">
        <v>224</v>
      </c>
      <c r="B10" s="53" t="s">
        <v>225</v>
      </c>
      <c r="C10" s="46">
        <v>0</v>
      </c>
      <c r="D10" s="55">
        <v>4090.68</v>
      </c>
      <c r="E10" s="46">
        <v>0</v>
      </c>
      <c r="F10" s="12">
        <f t="shared" si="0"/>
        <v>0</v>
      </c>
      <c r="G10" s="12"/>
    </row>
    <row r="11" spans="1:7">
      <c r="A11" s="52" t="s">
        <v>226</v>
      </c>
      <c r="B11" s="53" t="s">
        <v>227</v>
      </c>
      <c r="C11" s="46"/>
      <c r="D11" s="55">
        <v>713.03200000000004</v>
      </c>
      <c r="E11" s="46">
        <v>0</v>
      </c>
      <c r="F11" s="12">
        <f t="shared" si="0"/>
        <v>0</v>
      </c>
      <c r="G11" s="12"/>
    </row>
    <row r="12" spans="1:7">
      <c r="A12" s="52" t="s">
        <v>228</v>
      </c>
      <c r="B12" s="53" t="s">
        <v>229</v>
      </c>
      <c r="C12" s="47">
        <v>5026</v>
      </c>
      <c r="D12" s="55">
        <v>34901.5</v>
      </c>
      <c r="E12" s="46">
        <v>7058.7</v>
      </c>
      <c r="F12" s="12">
        <f t="shared" si="0"/>
        <v>20.224632179132701</v>
      </c>
      <c r="G12" s="12">
        <f t="shared" si="1"/>
        <v>40.443692797453252</v>
      </c>
    </row>
    <row r="13" spans="1:7" ht="21">
      <c r="A13" s="15" t="s">
        <v>230</v>
      </c>
      <c r="B13" s="16" t="s">
        <v>231</v>
      </c>
      <c r="C13" s="48">
        <v>304.5575</v>
      </c>
      <c r="D13" s="54">
        <v>1669.5882999999999</v>
      </c>
      <c r="E13" s="48">
        <v>600.50689999999997</v>
      </c>
      <c r="F13" s="51">
        <f t="shared" si="0"/>
        <v>35.967363930377324</v>
      </c>
      <c r="G13" s="51">
        <f t="shared" si="1"/>
        <v>97.173571493067783</v>
      </c>
    </row>
    <row r="14" spans="1:7" ht="33.75">
      <c r="A14" s="52" t="s">
        <v>232</v>
      </c>
      <c r="B14" s="53" t="s">
        <v>233</v>
      </c>
      <c r="C14" s="46">
        <v>304.5575</v>
      </c>
      <c r="D14" s="55">
        <v>1669.5882999999999</v>
      </c>
      <c r="E14" s="46">
        <v>600.50689999999997</v>
      </c>
      <c r="F14" s="12">
        <f t="shared" si="0"/>
        <v>35.967363930377324</v>
      </c>
      <c r="G14" s="12">
        <f t="shared" si="1"/>
        <v>97.173571493067783</v>
      </c>
    </row>
    <row r="15" spans="1:7">
      <c r="A15" s="15" t="s">
        <v>234</v>
      </c>
      <c r="B15" s="16" t="s">
        <v>235</v>
      </c>
      <c r="C15" s="4">
        <f t="shared" ref="C15" si="2">C16+C17</f>
        <v>23376.1</v>
      </c>
      <c r="D15" s="54">
        <f>D16+D17</f>
        <v>61235.175600000002</v>
      </c>
      <c r="E15" s="54">
        <f>E16+E17</f>
        <v>29063.320599999999</v>
      </c>
      <c r="F15" s="51">
        <f t="shared" si="0"/>
        <v>47.46180657641488</v>
      </c>
      <c r="G15" s="51">
        <f t="shared" si="1"/>
        <v>24.329210603992976</v>
      </c>
    </row>
    <row r="16" spans="1:7">
      <c r="A16" s="52" t="s">
        <v>236</v>
      </c>
      <c r="B16" s="53" t="s">
        <v>237</v>
      </c>
      <c r="C16" s="47">
        <v>16839</v>
      </c>
      <c r="D16" s="55">
        <v>43479.4</v>
      </c>
      <c r="E16" s="46">
        <v>18352.900000000001</v>
      </c>
      <c r="F16" s="12">
        <f t="shared" si="0"/>
        <v>42.210564083221023</v>
      </c>
      <c r="G16" s="12">
        <f t="shared" si="1"/>
        <v>8.9904388621652203</v>
      </c>
    </row>
    <row r="17" spans="1:7">
      <c r="A17" s="52" t="s">
        <v>238</v>
      </c>
      <c r="B17" s="53" t="s">
        <v>239</v>
      </c>
      <c r="C17" s="47">
        <v>6537.1</v>
      </c>
      <c r="D17" s="55">
        <v>17755.775600000001</v>
      </c>
      <c r="E17" s="46">
        <v>10710.420599999999</v>
      </c>
      <c r="F17" s="12">
        <f t="shared" si="0"/>
        <v>60.320770217438429</v>
      </c>
      <c r="G17" s="12">
        <f t="shared" si="1"/>
        <v>63.84055009101894</v>
      </c>
    </row>
    <row r="18" spans="1:7">
      <c r="A18" s="15" t="s">
        <v>240</v>
      </c>
      <c r="B18" s="16" t="s">
        <v>241</v>
      </c>
      <c r="C18" s="4">
        <f t="shared" ref="C18" si="3">C19+C20+C21</f>
        <v>52734.391899999995</v>
      </c>
      <c r="D18" s="54">
        <f>D19+D20+D21</f>
        <v>147626.4699</v>
      </c>
      <c r="E18" s="54">
        <f>E19+E20+E21</f>
        <v>23483.811699999998</v>
      </c>
      <c r="F18" s="51">
        <f t="shared" si="0"/>
        <v>15.907588737919147</v>
      </c>
      <c r="G18" s="51">
        <f t="shared" si="1"/>
        <v>-55.467749121802235</v>
      </c>
    </row>
    <row r="19" spans="1:7">
      <c r="A19" s="52" t="s">
        <v>242</v>
      </c>
      <c r="B19" s="53" t="s">
        <v>243</v>
      </c>
      <c r="C19" s="46">
        <v>9291.0642000000007</v>
      </c>
      <c r="D19" s="55">
        <v>83915.948999999993</v>
      </c>
      <c r="E19" s="46">
        <v>6493.5099</v>
      </c>
      <c r="F19" s="12">
        <f t="shared" si="0"/>
        <v>7.738111738449148</v>
      </c>
      <c r="G19" s="12">
        <f t="shared" si="1"/>
        <v>-30.110160039578673</v>
      </c>
    </row>
    <row r="20" spans="1:7">
      <c r="A20" s="52" t="s">
        <v>244</v>
      </c>
      <c r="B20" s="53" t="s">
        <v>245</v>
      </c>
      <c r="C20" s="46">
        <v>28423.3328</v>
      </c>
      <c r="D20" s="55">
        <v>11910.0209</v>
      </c>
      <c r="E20" s="46">
        <v>3215.5018</v>
      </c>
      <c r="F20" s="12">
        <f t="shared" si="0"/>
        <v>26.99828847487581</v>
      </c>
      <c r="G20" s="12">
        <f t="shared" si="1"/>
        <v>-88.687104982987776</v>
      </c>
    </row>
    <row r="21" spans="1:7">
      <c r="A21" s="52" t="s">
        <v>246</v>
      </c>
      <c r="B21" s="53" t="s">
        <v>247</v>
      </c>
      <c r="C21" s="46">
        <v>15019.9949</v>
      </c>
      <c r="D21" s="55">
        <v>51800.5</v>
      </c>
      <c r="E21" s="46">
        <v>13774.8</v>
      </c>
      <c r="F21" s="12">
        <f t="shared" si="0"/>
        <v>26.592021312535593</v>
      </c>
      <c r="G21" s="12">
        <f t="shared" si="1"/>
        <v>-8.2902484873679896</v>
      </c>
    </row>
    <row r="22" spans="1:7">
      <c r="A22" s="15" t="s">
        <v>248</v>
      </c>
      <c r="B22" s="16" t="s">
        <v>249</v>
      </c>
      <c r="C22" s="49">
        <f>C23+C24+C25+C26+C27</f>
        <v>476617.30949999992</v>
      </c>
      <c r="D22" s="54">
        <v>954897.39659999998</v>
      </c>
      <c r="E22" s="48">
        <v>514727.4841</v>
      </c>
      <c r="F22" s="51">
        <f t="shared" si="0"/>
        <v>53.903957213909528</v>
      </c>
      <c r="G22" s="51">
        <f t="shared" si="1"/>
        <v>7.9959694791571678</v>
      </c>
    </row>
    <row r="23" spans="1:7">
      <c r="A23" s="52" t="s">
        <v>250</v>
      </c>
      <c r="B23" s="53" t="s">
        <v>251</v>
      </c>
      <c r="C23" s="46">
        <v>128975.62549999999</v>
      </c>
      <c r="D23" s="55">
        <v>255420.70970000001</v>
      </c>
      <c r="E23" s="46">
        <v>135831.8683</v>
      </c>
      <c r="F23" s="12">
        <f t="shared" si="0"/>
        <v>53.179661296665799</v>
      </c>
      <c r="G23" s="12">
        <f t="shared" si="1"/>
        <v>5.3159213405016601</v>
      </c>
    </row>
    <row r="24" spans="1:7">
      <c r="A24" s="52" t="s">
        <v>252</v>
      </c>
      <c r="B24" s="53" t="s">
        <v>253</v>
      </c>
      <c r="C24" s="46">
        <v>288793.66379999998</v>
      </c>
      <c r="D24" s="55">
        <v>537084.25589999999</v>
      </c>
      <c r="E24" s="46">
        <v>305653.57020000002</v>
      </c>
      <c r="F24" s="12">
        <f t="shared" si="0"/>
        <v>56.909798945383692</v>
      </c>
      <c r="G24" s="12">
        <f t="shared" si="1"/>
        <v>5.838045813801557</v>
      </c>
    </row>
    <row r="25" spans="1:7">
      <c r="A25" s="52" t="s">
        <v>254</v>
      </c>
      <c r="B25" s="53" t="s">
        <v>255</v>
      </c>
      <c r="C25" s="46">
        <v>42223.256800000003</v>
      </c>
      <c r="D25" s="55">
        <v>116431.592</v>
      </c>
      <c r="E25" s="46">
        <v>52187.637900000002</v>
      </c>
      <c r="F25" s="12">
        <f t="shared" si="0"/>
        <v>44.822575216527142</v>
      </c>
      <c r="G25" s="12">
        <f t="shared" si="1"/>
        <v>23.59927171700312</v>
      </c>
    </row>
    <row r="26" spans="1:7">
      <c r="A26" s="52" t="s">
        <v>256</v>
      </c>
      <c r="B26" s="53" t="s">
        <v>257</v>
      </c>
      <c r="C26" s="46">
        <v>58.27</v>
      </c>
      <c r="D26" s="55">
        <v>2859.92</v>
      </c>
      <c r="E26" s="46">
        <v>2001.3320000000001</v>
      </c>
      <c r="F26" s="12">
        <f t="shared" si="0"/>
        <v>69.978600800022377</v>
      </c>
      <c r="G26" s="12">
        <f t="shared" si="1"/>
        <v>3334.5838338767803</v>
      </c>
    </row>
    <row r="27" spans="1:7">
      <c r="A27" s="52" t="s">
        <v>258</v>
      </c>
      <c r="B27" s="53" t="s">
        <v>259</v>
      </c>
      <c r="C27" s="46">
        <v>16566.493399999999</v>
      </c>
      <c r="D27" s="55">
        <v>43100.919000000002</v>
      </c>
      <c r="E27" s="46">
        <v>19053.075700000001</v>
      </c>
      <c r="F27" s="12">
        <f t="shared" si="0"/>
        <v>44.205729580847219</v>
      </c>
      <c r="G27" s="12">
        <f t="shared" si="1"/>
        <v>15.00970808946208</v>
      </c>
    </row>
    <row r="28" spans="1:7">
      <c r="A28" s="15" t="s">
        <v>260</v>
      </c>
      <c r="B28" s="16" t="s">
        <v>261</v>
      </c>
      <c r="C28" s="48">
        <v>66025.454500000007</v>
      </c>
      <c r="D28" s="54">
        <v>143310.82500000001</v>
      </c>
      <c r="E28" s="48">
        <v>83505.659400000004</v>
      </c>
      <c r="F28" s="51">
        <f t="shared" si="0"/>
        <v>58.268912624011477</v>
      </c>
      <c r="G28" s="51">
        <f t="shared" si="1"/>
        <v>26.474948233790641</v>
      </c>
    </row>
    <row r="29" spans="1:7">
      <c r="A29" s="52" t="s">
        <v>262</v>
      </c>
      <c r="B29" s="53" t="s">
        <v>263</v>
      </c>
      <c r="C29" s="46">
        <v>52536.846599999997</v>
      </c>
      <c r="D29" s="55">
        <v>111346.0555</v>
      </c>
      <c r="E29" s="46">
        <v>67473.958199999994</v>
      </c>
      <c r="F29" s="12">
        <f t="shared" si="0"/>
        <v>60.598427036330882</v>
      </c>
      <c r="G29" s="12">
        <f t="shared" si="1"/>
        <v>28.431686647900165</v>
      </c>
    </row>
    <row r="30" spans="1:7" ht="14.25" customHeight="1">
      <c r="A30" s="52" t="s">
        <v>264</v>
      </c>
      <c r="B30" s="53" t="s">
        <v>265</v>
      </c>
      <c r="C30" s="46">
        <v>13488.607900000001</v>
      </c>
      <c r="D30" s="55">
        <v>31964.769499999999</v>
      </c>
      <c r="E30" s="46">
        <v>16031.7012</v>
      </c>
      <c r="F30" s="12">
        <f t="shared" si="0"/>
        <v>50.154283765443701</v>
      </c>
      <c r="G30" s="12">
        <f t="shared" si="1"/>
        <v>18.853637965115709</v>
      </c>
    </row>
    <row r="31" spans="1:7">
      <c r="A31" s="15" t="s">
        <v>266</v>
      </c>
      <c r="B31" s="16" t="s">
        <v>267</v>
      </c>
      <c r="C31" s="48">
        <v>22723.578799999999</v>
      </c>
      <c r="D31" s="54">
        <v>58021.1443</v>
      </c>
      <c r="E31" s="48">
        <v>24893.082299999998</v>
      </c>
      <c r="F31" s="51">
        <f t="shared" si="0"/>
        <v>42.903466659136541</v>
      </c>
      <c r="G31" s="51">
        <f t="shared" si="1"/>
        <v>9.5473671603171937</v>
      </c>
    </row>
    <row r="32" spans="1:7">
      <c r="A32" s="52" t="s">
        <v>268</v>
      </c>
      <c r="B32" s="53" t="s">
        <v>269</v>
      </c>
      <c r="C32" s="46">
        <v>5379.4578000000001</v>
      </c>
      <c r="D32" s="55">
        <v>11088.210800000001</v>
      </c>
      <c r="E32" s="46">
        <v>5856.0769</v>
      </c>
      <c r="F32" s="12">
        <f t="shared" si="0"/>
        <v>52.813542289437706</v>
      </c>
      <c r="G32" s="12">
        <f t="shared" si="1"/>
        <v>8.8599839931823539</v>
      </c>
    </row>
    <row r="33" spans="1:7">
      <c r="A33" s="52" t="s">
        <v>270</v>
      </c>
      <c r="B33" s="53" t="s">
        <v>271</v>
      </c>
      <c r="C33" s="46">
        <v>5467.7965000000004</v>
      </c>
      <c r="D33" s="55">
        <v>15128.067999999999</v>
      </c>
      <c r="E33" s="46">
        <v>6225.5428000000002</v>
      </c>
      <c r="F33" s="12">
        <f t="shared" si="0"/>
        <v>41.15226610562565</v>
      </c>
      <c r="G33" s="12">
        <f t="shared" si="1"/>
        <v>13.858348605329397</v>
      </c>
    </row>
    <row r="34" spans="1:7">
      <c r="A34" s="52" t="s">
        <v>272</v>
      </c>
      <c r="B34" s="53" t="s">
        <v>273</v>
      </c>
      <c r="C34" s="46">
        <v>11876.324500000001</v>
      </c>
      <c r="D34" s="55">
        <v>31804.8655</v>
      </c>
      <c r="E34" s="46">
        <v>12811.462600000001</v>
      </c>
      <c r="F34" s="12">
        <f t="shared" si="0"/>
        <v>40.281455049699865</v>
      </c>
      <c r="G34" s="12">
        <f t="shared" si="1"/>
        <v>7.8739689202665346</v>
      </c>
    </row>
    <row r="35" spans="1:7">
      <c r="A35" s="15" t="s">
        <v>274</v>
      </c>
      <c r="B35" s="16" t="s">
        <v>275</v>
      </c>
      <c r="C35" s="48">
        <v>8195.8122000000003</v>
      </c>
      <c r="D35" s="54">
        <f>D36+D37</f>
        <v>14361.6</v>
      </c>
      <c r="E35" s="48">
        <v>7225.1022000000003</v>
      </c>
      <c r="F35" s="51">
        <f t="shared" si="0"/>
        <v>50.308476771390374</v>
      </c>
      <c r="G35" s="51">
        <f t="shared" si="1"/>
        <v>-11.843975634287972</v>
      </c>
    </row>
    <row r="36" spans="1:7">
      <c r="A36" s="52" t="s">
        <v>276</v>
      </c>
      <c r="B36" s="53" t="s">
        <v>277</v>
      </c>
      <c r="C36" s="46">
        <v>7659.9421000000002</v>
      </c>
      <c r="D36" s="55">
        <v>14153.6</v>
      </c>
      <c r="E36" s="46">
        <v>7151.3842000000004</v>
      </c>
      <c r="F36" s="12">
        <f t="shared" si="0"/>
        <v>50.526962751526113</v>
      </c>
      <c r="G36" s="12">
        <f t="shared" si="1"/>
        <v>-6.6391872596530419</v>
      </c>
    </row>
    <row r="37" spans="1:7">
      <c r="A37" s="52" t="s">
        <v>278</v>
      </c>
      <c r="B37" s="53" t="s">
        <v>279</v>
      </c>
      <c r="C37" s="46">
        <v>535.87009999999998</v>
      </c>
      <c r="D37" s="55">
        <v>208</v>
      </c>
      <c r="E37" s="46">
        <v>73.718000000000004</v>
      </c>
      <c r="F37" s="12">
        <f t="shared" si="0"/>
        <v>35.441346153846155</v>
      </c>
      <c r="G37" s="12">
        <f t="shared" si="1"/>
        <v>-86.243307846435172</v>
      </c>
    </row>
    <row r="38" spans="1:7" ht="21">
      <c r="A38" s="15" t="s">
        <v>280</v>
      </c>
      <c r="B38" s="16" t="s">
        <v>281</v>
      </c>
      <c r="C38" s="56"/>
      <c r="D38" s="54">
        <v>586.29999999999995</v>
      </c>
      <c r="E38" s="48">
        <v>2.9359999999999999</v>
      </c>
      <c r="F38" s="51">
        <f t="shared" si="0"/>
        <v>0.50076752515776912</v>
      </c>
      <c r="G38" s="51" t="e">
        <f t="shared" si="1"/>
        <v>#DIV/0!</v>
      </c>
    </row>
    <row r="39" spans="1:7" ht="22.5">
      <c r="A39" s="52" t="s">
        <v>282</v>
      </c>
      <c r="B39" s="53" t="s">
        <v>283</v>
      </c>
      <c r="C39" s="56"/>
      <c r="D39" s="55">
        <v>586.29999999999995</v>
      </c>
      <c r="E39" s="46">
        <v>2.9359999999999999</v>
      </c>
      <c r="F39" s="12">
        <f t="shared" si="0"/>
        <v>0.50076752515776912</v>
      </c>
      <c r="G39" s="12"/>
    </row>
    <row r="40" spans="1:7">
      <c r="A40" s="40" t="s">
        <v>195</v>
      </c>
      <c r="B40" s="41"/>
      <c r="C40" s="57">
        <f>C38+C35+C31+C28+C22+C18+C15+C13+C4</f>
        <v>720122.54249999998</v>
      </c>
      <c r="D40" s="57">
        <f t="shared" ref="D40:E40" si="4">D38+D35+D31+D28+D22+D18+D15+D13+D4</f>
        <v>1588733.6580999999</v>
      </c>
      <c r="E40" s="57">
        <f t="shared" si="4"/>
        <v>768246.48599999992</v>
      </c>
      <c r="F40" s="51">
        <f t="shared" si="0"/>
        <v>48.355901700903232</v>
      </c>
      <c r="G40" s="51">
        <f t="shared" si="1"/>
        <v>6.6827436526193651</v>
      </c>
    </row>
  </sheetData>
  <mergeCells count="1">
    <mergeCell ref="A1:G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&gt;3443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40AF3FC-A7F8-4F58-98FE-8163A17B107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UserUF_TK</cp:lastModifiedBy>
  <cp:lastPrinted>2021-07-22T11:04:59Z</cp:lastPrinted>
  <dcterms:created xsi:type="dcterms:W3CDTF">2021-07-08T15:03:41Z</dcterms:created>
  <dcterms:modified xsi:type="dcterms:W3CDTF">2021-07-22T11:08:30Z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месяц)(3).xlsx</vt:lpwstr>
  </property>
  <property fmtid="{D5CDD505-2E9C-101B-9397-08002B2CF9AE}" pid="3" name="Название отчета">
    <vt:lpwstr>аналитическая информация( месяц)(3).xlsx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20.2.2923.288050920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